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showInkAnnotation="0"/>
  <workbookProtection lockStructure="1"/>
  <bookViews>
    <workbookView xWindow="-105" yWindow="-105" windowWidth="20610" windowHeight="11640"/>
  </bookViews>
  <sheets>
    <sheet name="01" sheetId="1" r:id="rId1"/>
  </sheets>
  <definedNames>
    <definedName name="_Hlk40867410" localSheetId="0">'01'!#REF!</definedName>
    <definedName name="_xlnm.Print_Area" localSheetId="0">'01'!$A$9:$I$149</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85" i="1" l="1"/>
  <c r="C7" i="1"/>
  <c r="B111" i="1" s="1"/>
  <c r="C3" i="1"/>
  <c r="C6" i="1"/>
  <c r="C5" i="1"/>
  <c r="H74" i="1" l="1"/>
  <c r="D60" i="1" s="1"/>
  <c r="C2" i="1" l="1"/>
  <c r="B23" i="1"/>
  <c r="C4" i="1"/>
  <c r="A86" i="1" l="1"/>
  <c r="C38" i="1" l="1"/>
  <c r="B24" i="1" l="1"/>
  <c r="G85" i="1" l="1"/>
  <c r="F86" i="1" l="1"/>
  <c r="I74" i="1"/>
  <c r="I75" i="1"/>
  <c r="I76" i="1"/>
  <c r="I77" i="1"/>
  <c r="I73" i="1"/>
  <c r="J73" i="1" s="1"/>
  <c r="K75" i="1" l="1"/>
  <c r="F87" i="1"/>
</calcChain>
</file>

<file path=xl/sharedStrings.xml><?xml version="1.0" encoding="utf-8"?>
<sst xmlns="http://schemas.openxmlformats.org/spreadsheetml/2006/main" count="249" uniqueCount="196">
  <si>
    <t xml:space="preserve">Atviro konkurso sąlygų </t>
  </si>
  <si>
    <t>(Pasiūlymo forma)</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</si>
  <si>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</si>
  <si>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AB „Kauno energija“</t>
  </si>
  <si>
    <t>Data</t>
  </si>
  <si>
    <t>Sudarymo vieta</t>
  </si>
  <si>
    <t>Nr.</t>
  </si>
  <si>
    <t>Tiekėjo pavadinimas (Jeigu dalyvauja tiekėjų grupė, surašomi visi dalyvių pavadinimai)</t>
  </si>
  <si>
    <t>Asmens, pasirašiusio pasiūlymą kvalifikuotu elektroniniu parašu, vardas, pavardė, pareigos</t>
  </si>
  <si>
    <t>Telefono numeris</t>
  </si>
  <si>
    <t>El. pašto adresas</t>
  </si>
  <si>
    <t>Saulės elektrinės elektros energijos gamybos garantijos pagrindimas</t>
  </si>
  <si>
    <t>Pastaba</t>
  </si>
  <si>
    <t>Pateikiama pagal Techninės specifikacijos 2.4.3 punkte pateiktus reikalavimus parengta modeliavimo ir skaičiavimų ataskaita</t>
  </si>
  <si>
    <t>Eil. nr.</t>
  </si>
  <si>
    <t>Parametras</t>
  </si>
  <si>
    <t>Reikalaujamas rodiklis</t>
  </si>
  <si>
    <t>3.1</t>
  </si>
  <si>
    <t>SAULĖS FOTOELEKTRINIAI MODULIAI</t>
  </si>
  <si>
    <t>3.1.1</t>
  </si>
  <si>
    <t>Technologija</t>
  </si>
  <si>
    <t>Monokristaliniai, polikristaliniai arba lygiaverčiai</t>
  </si>
  <si>
    <t>3.1.2</t>
  </si>
  <si>
    <t>Modulio rėmas</t>
  </si>
  <si>
    <t>Anoduoto aliuminio lydinio rėmas arba be rėmo</t>
  </si>
  <si>
    <t>3.1.3</t>
  </si>
  <si>
    <t>Jungiamoji dėžutė ir apsaugos klasė</t>
  </si>
  <si>
    <t>≥IP65</t>
  </si>
  <si>
    <t>3.1.4</t>
  </si>
  <si>
    <t>Kabelių jungčių apsaugos klasė</t>
  </si>
  <si>
    <t>3.1.5</t>
  </si>
  <si>
    <t>Maksimali įtampa</t>
  </si>
  <si>
    <t>3.1.6</t>
  </si>
  <si>
    <t>Darbinės modulio temperatūros rėžiai</t>
  </si>
  <si>
    <t>3.1.7</t>
  </si>
  <si>
    <t>Saulės fotoelektrinių modulių efektyvumas pagal CST</t>
  </si>
  <si>
    <t>≥ 19 %</t>
  </si>
  <si>
    <t>3.1.8</t>
  </si>
  <si>
    <t xml:space="preserve">Maksimali sniego apkrova (modulio priekinės dalies maksimali statinė apkrova) </t>
  </si>
  <si>
    <t>≥5400 Pa</t>
  </si>
  <si>
    <t>3.1.9</t>
  </si>
  <si>
    <t xml:space="preserve">Maksimali vėjo apkrova (modulio galinės dalies maksimali statinė apkrova) </t>
  </si>
  <si>
    <t>≥2400 Pa</t>
  </si>
  <si>
    <t>3.1.10</t>
  </si>
  <si>
    <t>Produkto garantijos laikotarpis</t>
  </si>
  <si>
    <t>≥10 metų</t>
  </si>
  <si>
    <t>3.1.11</t>
  </si>
  <si>
    <t>Gamintojo efektyvumo garantija po 25 metų eksploatacijos</t>
  </si>
  <si>
    <t>≥80,0 %</t>
  </si>
  <si>
    <t>3.1.12</t>
  </si>
  <si>
    <t>Atitiktis standartui</t>
  </si>
  <si>
    <t>IEC 61215:2017 (arba lygiavertis)</t>
  </si>
  <si>
    <t>3.1.13</t>
  </si>
  <si>
    <t>IEC 61730:2007 (arba lygiavertis)</t>
  </si>
  <si>
    <t>3.1.14</t>
  </si>
  <si>
    <t>Deklaracijos</t>
  </si>
  <si>
    <t>CE deklaracija arba sertifikatas</t>
  </si>
  <si>
    <t>3.2</t>
  </si>
  <si>
    <t>KEITIKLIAI</t>
  </si>
  <si>
    <t>3.2.1</t>
  </si>
  <si>
    <t>230/400 V, 50 Hz</t>
  </si>
  <si>
    <t>3.2.2</t>
  </si>
  <si>
    <t>Darbinės aplinkos temperatūros rėžiai</t>
  </si>
  <si>
    <t>3.2.3</t>
  </si>
  <si>
    <t>≥97,0 %</t>
  </si>
  <si>
    <t>3.2.4</t>
  </si>
  <si>
    <t>Apsaugos klasė</t>
  </si>
  <si>
    <t>≥ IP 65</t>
  </si>
  <si>
    <t>3.2.5</t>
  </si>
  <si>
    <t>Gamintojo garantija</t>
  </si>
  <si>
    <t>3.2.6</t>
  </si>
  <si>
    <t>EN 50549-1 / EN 50549-2 arba lygiavertis</t>
  </si>
  <si>
    <t>3.2.7</t>
  </si>
  <si>
    <t>IEC 61727:2004 arba lygiavertis</t>
  </si>
  <si>
    <t>3.2.8</t>
  </si>
  <si>
    <t>IEC 62116:2008 arba lygiavertis</t>
  </si>
  <si>
    <t>3.2.9</t>
  </si>
  <si>
    <t>IEC 62109-1:2011 arba lygiavertis</t>
  </si>
  <si>
    <t>3.2.10</t>
  </si>
  <si>
    <t>IEC 62109-2:2011 arba lygiavertis</t>
  </si>
  <si>
    <t>3.2.11</t>
  </si>
  <si>
    <t>Siūlomos įrangos gamintojas, techninės charakteristikos, suteikiamas garantinis laikotarpis ir pan. (pildo tiekėjas)
(tiekėjas turi nurodyti tikslius dydžius, medžiagas, išmatavimus, sertifikatus ir pan. bei pateikti tai pagrindžiančius dokumentus</t>
  </si>
  <si>
    <t>minimali temperatūra ≤ -40 °C</t>
  </si>
  <si>
    <t>maksimali temperatūra ≥ 85 °C</t>
  </si>
  <si>
    <t>AC dallies darbiniai parametrai</t>
  </si>
  <si>
    <t>minimali temperatūra ≤ -25 °C</t>
  </si>
  <si>
    <t>maksimali temperatūra ≥ 60 °C</t>
  </si>
  <si>
    <t>Mes siūlome saulės šviesos jėgainės įrangą:</t>
  </si>
  <si>
    <t>Prekių pavadinimas</t>
  </si>
  <si>
    <t>Gamintojas</t>
  </si>
  <si>
    <t>Modelis</t>
  </si>
  <si>
    <t>Kiekis, vnt</t>
  </si>
  <si>
    <t>Optimizatoriai</t>
  </si>
  <si>
    <t>Mes siūlome šias kainas:</t>
  </si>
  <si>
    <t>Pavadinimas</t>
  </si>
  <si>
    <t>1.</t>
  </si>
  <si>
    <t>Saulės šviesos jėgainės projektavimas</t>
  </si>
  <si>
    <t>2.</t>
  </si>
  <si>
    <t>3.</t>
  </si>
  <si>
    <t>Saulės šviesos jėgainės statybos ir įrengimo bei paleidimo – derinimo darbai</t>
  </si>
  <si>
    <t>Galia, kW</t>
  </si>
  <si>
    <t>Kaina, Eur 
be PVM</t>
  </si>
  <si>
    <t>Eil. Nr.</t>
  </si>
  <si>
    <t>Įmonės rekvizitai</t>
  </si>
  <si>
    <t>Procentinė sutarties dalis</t>
  </si>
  <si>
    <t>Atliekamų darbų (paslaugų) pavadinimas</t>
  </si>
  <si>
    <t>Pateiktų dokumentų pavadinimas</t>
  </si>
  <si>
    <t>Dokumento puslapių skaičius</t>
  </si>
  <si>
    <t>Pateikto dokumento pavadinimas</t>
  </si>
  <si>
    <r>
      <t>Pastaba</t>
    </r>
    <r>
      <rPr>
        <i/>
        <sz val="11"/>
        <color theme="1"/>
        <rFont val="Times New Roman"/>
        <family val="1"/>
      </rPr>
      <t xml:space="preserve">: tiekėjui nenurodžius, kokia informacija yra konfidenciali, laikoma, kad konfidencialios informacijos pasiūlyme nėra. </t>
    </r>
  </si>
  <si>
    <t>Pateikto pagrindžiančio dokumento pavadinimas ir puslapio numeris, kuriame nurodyta konkreti siūloma reikšmė.</t>
  </si>
  <si>
    <r>
      <t xml:space="preserve">Tiekėjo adresas </t>
    </r>
    <r>
      <rPr>
        <i/>
        <sz val="11"/>
        <color theme="1"/>
        <rFont val="Times New Roman"/>
        <family val="1"/>
      </rPr>
      <t>(Jeigu dalyvauja tiekėjų grupė, surašomi visi dalyvių adresai)</t>
    </r>
  </si>
  <si>
    <r>
      <t>≥1000 V</t>
    </r>
    <r>
      <rPr>
        <vertAlign val="subscript"/>
        <sz val="11"/>
        <color theme="1"/>
        <rFont val="Times New Roman"/>
        <family val="1"/>
      </rPr>
      <t xml:space="preserve">dc </t>
    </r>
  </si>
  <si>
    <r>
      <t>Nominalus keitiklio efektyvumas (</t>
    </r>
    <r>
      <rPr>
        <i/>
        <sz val="11"/>
        <color theme="1"/>
        <rFont val="Times New Roman"/>
        <family val="1"/>
      </rPr>
      <t>Euro</t>
    </r>
    <r>
      <rPr>
        <sz val="11"/>
        <color theme="1"/>
        <rFont val="Times New Roman"/>
        <family val="1"/>
      </rPr>
      <t>)</t>
    </r>
  </si>
  <si>
    <r>
      <t xml:space="preserve">Galia, kW/vnt. </t>
    </r>
    <r>
      <rPr>
        <i/>
        <sz val="11"/>
        <color theme="1"/>
        <rFont val="Times New Roman"/>
        <family val="1"/>
      </rPr>
      <t>(jei taikoma)</t>
    </r>
  </si>
  <si>
    <r>
      <t>Kartu su pasiūlymu pateikiami šie dokumentai (</t>
    </r>
    <r>
      <rPr>
        <i/>
        <sz val="11"/>
        <color rgb="FF000000"/>
        <rFont val="Times New Roman"/>
        <family val="1"/>
      </rPr>
      <t>jei būtina pateikti</t>
    </r>
    <r>
      <rPr>
        <sz val="11"/>
        <color rgb="FF000000"/>
        <rFont val="Times New Roman"/>
        <family val="1"/>
      </rPr>
      <t>):</t>
    </r>
  </si>
  <si>
    <r>
      <t>Ši pasiūlyme nurodyta informacija yra konfidenciali (</t>
    </r>
    <r>
      <rPr>
        <i/>
        <sz val="11"/>
        <color theme="1"/>
        <rFont val="Times New Roman"/>
        <family val="1"/>
      </rPr>
      <t>Perkančioji organizacija šios informacijos negali atskleisti tretiesiems asmenims, jei ko kita nenustato Lietuvos Respublikos įstatymai):</t>
    </r>
  </si>
  <si>
    <t>Šiuo pasiūlymu pažymime, kad sutinkame su visomis pirkimo sąlygomis, nustatytomis:
   1.	atviro konkurso (tarptautinio pirkimo) skelbime;
   2.	šio pirkimo Sąlygose;
   3.	kituose pirkimo dokumentuose (jų paaiškinimuose, papildymuose).
Siūlomos prekės ir darbai visiškai atitinka pirkimo dokumentuose nurodytus reikalavimus, kurie pateikti techninėje specifikacijoje.
Teikdami šį pasiūlymą, patvirtiname, kad į mūsų siūlomą kainą įskaičiuotos visos išlaidos ir visi mokesčiai, įskaitant ir PVM sąskaitų faktūrų pateikimą per VĮ Registrų centro informacinę sistemą „E. sąskaita“, ir kad mes prisiimame riziką už visas išlaidas, kurias teikdami pasiūlymą ir laikydamiesi pirkimo dokumentuose nustatytų reikalavimų privalėjome įskaičiuoti į pasiūlymo kainą.
Jeigu mūsų pasiūlymas bus priimtas, mes įsipareigojame pateikti Sutarties įvykdymo užtikrinimą pirkimo sąlygose nurodytos formos, dydžio bei ten reikalaujamais terminais bei sutinkame pirkimo sąlygose nurodytu terminu sudaryti Sutartį.
Patvirtiname, kad visa pasiūlyme pateikta informacija yra teisinga, atitinka tikrovę ir apima viską, ko reikia visiškam ir tinkamam Sutarties įvykdymui.
Įsipareigojame laikytis pasiūlyme pateiktų ir pirkimo sąlygose nustatytų sąlygų bei nesiimti jokių veiksmų, galinčių sutrukdyti pasiūlymo akceptavimui ar Sutarties pasirašymui ir įsipareigojimui.</t>
  </si>
  <si>
    <t>4.</t>
  </si>
  <si>
    <t>5.</t>
  </si>
  <si>
    <t xml:space="preserve">Jėgainės galia </t>
  </si>
  <si>
    <t>Objekto pavadinimas</t>
  </si>
  <si>
    <t>Objekto adresas</t>
  </si>
  <si>
    <t>Numatoma elektros gamyba</t>
  </si>
  <si>
    <t>Numatytos eiti pareigos</t>
  </si>
  <si>
    <t>Specialisto darbovietė</t>
  </si>
  <si>
    <t>Specialisto vardas, pavardė</t>
  </si>
  <si>
    <t>Specialistas, turintis teisę eiti elektros įrenginių iki 1000 V eksploatavimo darbų vadovo pareigas</t>
  </si>
  <si>
    <r>
      <t xml:space="preserve">E </t>
    </r>
    <r>
      <rPr>
        <vertAlign val="subscript"/>
        <sz val="11"/>
        <color rgb="FF000000"/>
        <rFont val="Times New Roman"/>
        <family val="1"/>
      </rPr>
      <t xml:space="preserve">kwh </t>
    </r>
    <r>
      <rPr>
        <i/>
        <sz val="11"/>
        <color rgb="FF000000"/>
        <rFont val="Times New Roman"/>
        <family val="1"/>
      </rPr>
      <t xml:space="preserve">– </t>
    </r>
    <r>
      <rPr>
        <sz val="11"/>
        <color rgb="FF000000"/>
        <rFont val="Times New Roman"/>
        <family val="1"/>
      </rPr>
      <t>elektros kiekis, kurį tiekėjas įsipareigoja pagaminti su suprojektuota ir sumontuota saulės elektrine per ataskaitinius metus. Tiekėjas nurodo, kokį pagamins minimalų elektros energijos kiekį per ataskaitinius metus (vienetai – kWh/metus). Garantinis vienerių ataskaitinių metų gamybos laikotarpis skaičiuojamas nuo ESO žaliosios energijos apskaitymo skaitiklių sumontavimo ir paleidimo datos arba nuo kitų kontrolinių matavimo prietaisų, kurie yra MID sertifikuoti arba turi metrologinę patikrą (ne mažesnės tikslumo klasės kaip 0.5s), sumontavimo.</t>
    </r>
  </si>
  <si>
    <t>Vykdant sutartį bus pasitelkiami šie ūkio subjektai, kurių kvalifikacija remiamasi:</t>
  </si>
  <si>
    <t>Vykdant sutartį bus pasitelkiami šie subtiekėjai, kurių kvalifikacija nesiremiama (pildyti tuomet, jei sutarties vykdymui bus pasitelkiami subtiekėjai):</t>
  </si>
  <si>
    <r>
      <t xml:space="preserve">Maksimali sutarties vertė </t>
    </r>
    <r>
      <rPr>
        <b/>
        <sz val="14"/>
        <color theme="4" tint="-0.249977111117893"/>
        <rFont val="Times New Roman"/>
        <family val="1"/>
      </rPr>
      <t>be PVM</t>
    </r>
  </si>
  <si>
    <t>Eur</t>
  </si>
  <si>
    <t>proc. PVM, Eur</t>
  </si>
  <si>
    <t xml:space="preserve">                       Iš viso be PVM, Eur</t>
  </si>
  <si>
    <t xml:space="preserve">                       Iš viso su PVM, Eur</t>
  </si>
  <si>
    <t xml:space="preserve">Sutarties vykdymui bus paskiriami (pasitelkiami) šie specialistai (jei specialistas bus įdarbintas tik laimėjus konkursą, grafoje “Specialisto darbovietė” nurodoma: “konkurso laimėjimo </t>
  </si>
  <si>
    <t>atveju bus įdarbintas į &lt;nurodyti įmonę&gt;"</t>
  </si>
  <si>
    <t xml:space="preserve"> kWp</t>
  </si>
  <si>
    <t xml:space="preserve"> kWh</t>
  </si>
  <si>
    <t>Pasiūlymas galioja 120 dienų nuo pasiūlymų pateikimo termino pabaigos.</t>
  </si>
  <si>
    <t>Keitikliai</t>
  </si>
  <si>
    <t>Nominalus suminis keitiklių efektyvumas (Euro), %</t>
  </si>
  <si>
    <t>Nominalus keitiklių efektyvumas (Euro), %</t>
  </si>
  <si>
    <t>Fotoelektriniai moduliai</t>
  </si>
  <si>
    <t>Saulės šviesos jėgainės įranga (fotoelektriniai moduliai, inverteriai, montavimo konstrukcijos, jėgos kabeliai, paskirstymo skydai ir kt.)</t>
  </si>
  <si>
    <t>Statinio kategorija</t>
  </si>
  <si>
    <t>Ne PVM mokėtojas</t>
  </si>
  <si>
    <t>90 – 110 kW galios saulės fotovoltinių elektrinių įrengimo visuomeninės ir gyvenamosios (įvairių socialinių grupių asmenims) paskirties pastatuose pirkimas</t>
  </si>
  <si>
    <t xml:space="preserve">KAUNO ŠV. KAZIMIERO PROGIMNAZIJA </t>
  </si>
  <si>
    <t>VANDŽIOGALOS PL. 51, KAUNAS</t>
  </si>
  <si>
    <t>2020-01-13 - 10:00</t>
  </si>
  <si>
    <t>Neypatingas</t>
  </si>
  <si>
    <t>20 priedas</t>
  </si>
  <si>
    <t>Raudondvario pl. 150-201, Kaunas
Telefonas +370 686 26 727, el. paštas info@itpasaulis.lt
Įmonės kodas 135928725, PVM LT359287219
Atsiskaitomoji sąskaita LT477300010073866456, “Swedbank”, AB. Banko kodas 73000</t>
  </si>
  <si>
    <t>Kaunas</t>
  </si>
  <si>
    <t>UAB INFORMACINIŲ TECHNOLOGIJŲ PASAULIS</t>
  </si>
  <si>
    <t>Raudondvario pl. 150-201, Kaunas</t>
  </si>
  <si>
    <t>Tomas Levinskas, generalinis direktorius</t>
  </si>
  <si>
    <t>tomas@itpasaulis.lt</t>
  </si>
  <si>
    <t xml:space="preserve">PVsol ataskaita, 3 psl </t>
  </si>
  <si>
    <t xml:space="preserve">Nurodytas sugeneruojamas kiekis garantuojamas nevertinant pastovios sniego dangos ir esant natūraliam modulių dulkėtumui ne daugiau kaip 2 proc. </t>
  </si>
  <si>
    <t>PVsol ataskaita</t>
  </si>
  <si>
    <t>Monokristalų technologija</t>
  </si>
  <si>
    <t>Tech. duomenų lapas 2 psl</t>
  </si>
  <si>
    <t xml:space="preserve">Anoduoto aliuminio lydinio </t>
  </si>
  <si>
    <t>IP68</t>
  </si>
  <si>
    <t>Jungčių tech duomenų lapas</t>
  </si>
  <si>
    <t>5400 Pa</t>
  </si>
  <si>
    <t>Tech. duomenų lapas 1 psl</t>
  </si>
  <si>
    <t>3600 Pa</t>
  </si>
  <si>
    <t>Modulių garantijos lapas, 1 psl</t>
  </si>
  <si>
    <t xml:space="preserve">Pridedama tiekėjo deklaracija dėl garantijos pratęsimo </t>
  </si>
  <si>
    <t>Modulių garantijos lapas,1 psl</t>
  </si>
  <si>
    <t>Atitinka</t>
  </si>
  <si>
    <t>Sertifikatas IEC61215_61730, 1 psl</t>
  </si>
  <si>
    <t>Pateikiama</t>
  </si>
  <si>
    <t>Sertifikatas CE , 1 psl</t>
  </si>
  <si>
    <t>IP66</t>
  </si>
  <si>
    <t xml:space="preserve">Inverterio techninių duomenų lapas. 2 psl </t>
  </si>
  <si>
    <t xml:space="preserve">Inverterio garantijos lapas, 1 psl </t>
  </si>
  <si>
    <t xml:space="preserve">Inverterio sertifikato EN50549, 2 psl </t>
  </si>
  <si>
    <t>Inverterio sertifikato IEC61727, 3 psl</t>
  </si>
  <si>
    <t>Inverterio sertifikato IEC62116, 3 psl</t>
  </si>
  <si>
    <t>Inverterio sertifikato IEC62109, 1psl</t>
  </si>
  <si>
    <t xml:space="preserve">Inverterio CE deklaracijos 2 psl </t>
  </si>
  <si>
    <t>Canadian Solar</t>
  </si>
  <si>
    <t>HiKu CS3L375MS</t>
  </si>
  <si>
    <t>Sofar Solar</t>
  </si>
  <si>
    <t>SOFAR 100KTL</t>
  </si>
  <si>
    <t xml:space="preserve">Gytis Krikštonaitis </t>
  </si>
  <si>
    <t xml:space="preserve">Vytautas Ragulskis </t>
  </si>
  <si>
    <t>EBVPD</t>
  </si>
  <si>
    <t>Įrangos sertifikatai</t>
  </si>
  <si>
    <t xml:space="preserve">PVsol ataskaita </t>
  </si>
  <si>
    <t>Pasiūlymo galiojimo užtikrinimo dokumentai</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</si>
</sst>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 #,##0.00\ &quot;€&quot;_-;\-* #,##0.00\ &quot;€&quot;_-;_-* &quot;-&quot;??\ &quot;€&quot;_-;_-@_-"/>
    <numFmt numFmtId="43" formatCode="_-* #,##0.00\ _€_-;\-* #,##0.00\ _€_-;_-* &quot;-&quot;??\ _€_-;_-@_-"/>
    <numFmt numFmtId="164" formatCode="#&quot; &quot;\P\a"/>
    <numFmt numFmtId="165" formatCode="0.0"/>
    <numFmt numFmtId="166" formatCode="#,##0.0"/>
    <numFmt numFmtId="167" formatCode="#,##0.00\ _€"/>
  </numFmts>
  <fonts count="20" x14ac:knownFonts="1">
    <font>
      <sz val="11"/>
      <color theme="1"/>
      <name val="Calibri"/>
      <family val="2"/>
      <charset val="186"/>
      <scheme val="minor"/>
    </font>
    <font>
      <b/>
      <sz val="12"/>
      <color theme="1"/>
      <name val="Times New Roman"/>
      <family val="1"/>
    </font>
    <font>
      <i/>
      <sz val="9"/>
      <color theme="1"/>
      <name val="Times New Roman"/>
      <family val="1"/>
    </font>
    <font>
      <sz val="11"/>
      <color theme="1"/>
      <name val="Times New Roman"/>
      <family val="1"/>
    </font>
    <font>
      <i/>
      <u/>
      <sz val="11"/>
      <color theme="1"/>
      <name val="Times New Roman"/>
      <family val="1"/>
    </font>
    <font>
      <i/>
      <sz val="11"/>
      <color theme="1"/>
      <name val="Times New Roman"/>
      <family val="1"/>
    </font>
    <font>
      <sz val="11"/>
      <color theme="1"/>
      <name val="Calibri"/>
      <family val="2"/>
      <charset val="186"/>
      <scheme val="minor"/>
    </font>
    <font>
      <b/>
      <sz val="11"/>
      <color theme="1"/>
      <name val="Times New Roman"/>
      <family val="1"/>
    </font>
    <font>
      <sz val="11"/>
      <color rgb="FF000000"/>
      <name val="Times New Roman"/>
      <family val="1"/>
    </font>
    <font>
      <vertAlign val="subscript"/>
      <sz val="11"/>
      <color rgb="FF000000"/>
      <name val="Times New Roman"/>
      <family val="1"/>
    </font>
    <font>
      <i/>
      <sz val="11"/>
      <color rgb="FF000000"/>
      <name val="Times New Roman"/>
      <family val="1"/>
    </font>
    <font>
      <vertAlign val="subscript"/>
      <sz val="11"/>
      <color theme="1"/>
      <name val="Times New Roman"/>
      <family val="1"/>
    </font>
    <font>
      <b/>
      <sz val="11"/>
      <color rgb="FF000000"/>
      <name val="Times New Roman"/>
      <family val="1"/>
    </font>
    <font>
      <i/>
      <sz val="11"/>
      <color rgb="FF7F7F7F"/>
      <name val="Calibri"/>
      <family val="2"/>
      <charset val="186"/>
      <scheme val="minor"/>
    </font>
    <font>
      <b/>
      <sz val="11"/>
      <color rgb="FFFF0000"/>
      <name val="Times New Roman"/>
      <family val="1"/>
    </font>
    <font>
      <b/>
      <sz val="14"/>
      <color theme="4" tint="-0.249977111117893"/>
      <name val="Times New Roman"/>
      <family val="1"/>
    </font>
    <font>
      <sz val="11"/>
      <color theme="1"/>
      <name val="Times New Roman"/>
      <family val="1"/>
      <charset val="186"/>
    </font>
    <font>
      <sz val="12"/>
      <color theme="1"/>
      <name val="Times New Roman"/>
      <family val="1"/>
    </font>
    <font>
      <sz val="11"/>
      <name val="Times New Roman"/>
      <family val="1"/>
    </font>
    <font>
      <sz val="11"/>
      <color rgb="FF000000"/>
      <name val="Times New Roman"/>
      <family val="1"/>
      <charset val="186"/>
    </font>
  </fonts>
  <fills count="5">
    <fill>
      <patternFill patternType="none"/>
    </fill>
    <fill>
      <patternFill patternType="gray125"/>
    </fill>
    <fill>
      <patternFill patternType="solid">
        <fgColor rgb="FFFFFFFF"/>
        <bgColor indexed="64"/>
      </patternFill>
    </fill>
    <fill>
      <patternFill patternType="solid">
        <fgColor theme="9" tint="0.79998168889431442"/>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
    <xf numFmtId="0" fontId="0" fillId="0" borderId="0"/>
    <xf numFmtId="9" fontId="6" fillId="0" borderId="0" applyFont="0" applyFill="0" applyBorder="0" applyAlignment="0" applyProtection="0"/>
    <xf numFmtId="0" fontId="13" fillId="0" borderId="0" applyNumberFormat="0" applyFill="0" applyBorder="0" applyAlignment="0" applyProtection="0"/>
    <xf numFmtId="44" fontId="6" fillId="0" borderId="0" applyFont="0" applyFill="0" applyBorder="0" applyAlignment="0" applyProtection="0"/>
  </cellStyleXfs>
  <cellXfs count="115">
    <xf numFmtId="0" fontId="0" fillId="0" borderId="0" xfId="0"/>
    <xf numFmtId="0" fontId="3" fillId="0" borderId="0" xfId="0" applyFont="1"/>
    <xf numFmtId="0" fontId="3" fillId="0" borderId="1" xfId="0" applyFont="1" applyBorder="1" applyAlignment="1">
      <alignment horizontal="center" vertical="center" wrapText="1"/>
    </xf>
    <xf numFmtId="0" fontId="3" fillId="0" borderId="0" xfId="0" applyFont="1" applyProtection="1"/>
    <xf numFmtId="0" fontId="3" fillId="0" borderId="0" xfId="0" applyFont="1" applyAlignment="1" applyProtection="1">
      <alignment horizontal="left" vertical="center" indent="15"/>
    </xf>
    <xf numFmtId="0" fontId="1" fillId="0" borderId="0" xfId="0" applyFont="1" applyProtection="1"/>
    <xf numFmtId="0" fontId="3" fillId="0" borderId="0" xfId="0" applyFont="1" applyAlignment="1" applyProtection="1">
      <alignment vertical="center"/>
    </xf>
    <xf numFmtId="0" fontId="3" fillId="0" borderId="0" xfId="0" applyFont="1" applyAlignment="1" applyProtection="1">
      <alignment wrapText="1"/>
    </xf>
    <xf numFmtId="0" fontId="3" fillId="0" borderId="1" xfId="0" applyFont="1" applyBorder="1" applyAlignment="1" applyProtection="1">
      <alignment horizontal="right"/>
    </xf>
    <xf numFmtId="0" fontId="3" fillId="0" borderId="1" xfId="0" applyFont="1" applyBorder="1" applyAlignment="1" applyProtection="1">
      <alignment horizontal="right" wrapText="1"/>
    </xf>
    <xf numFmtId="0" fontId="3" fillId="0" borderId="0" xfId="0" applyFont="1" applyBorder="1" applyProtection="1"/>
    <xf numFmtId="0" fontId="3" fillId="0" borderId="0" xfId="0" applyFont="1" applyBorder="1" applyAlignment="1" applyProtection="1">
      <alignment horizontal="right"/>
    </xf>
    <xf numFmtId="0" fontId="3" fillId="0" borderId="0" xfId="0" applyFont="1" applyFill="1" applyBorder="1" applyAlignment="1" applyProtection="1">
      <alignment wrapText="1"/>
    </xf>
    <xf numFmtId="0" fontId="3" fillId="0" borderId="1" xfId="0" applyFont="1" applyBorder="1" applyAlignment="1" applyProtection="1">
      <alignment horizontal="center" vertical="center" wrapText="1"/>
    </xf>
    <xf numFmtId="0" fontId="3" fillId="2" borderId="1" xfId="0" applyFont="1" applyFill="1" applyBorder="1" applyAlignment="1" applyProtection="1">
      <alignment vertical="center" wrapText="1"/>
    </xf>
    <xf numFmtId="3" fontId="8" fillId="2" borderId="1" xfId="0" applyNumberFormat="1" applyFont="1" applyFill="1" applyBorder="1" applyAlignment="1" applyProtection="1">
      <alignment horizontal="center" vertical="center" wrapText="1"/>
    </xf>
    <xf numFmtId="0" fontId="3" fillId="0" borderId="1" xfId="0" applyFont="1" applyBorder="1" applyAlignment="1" applyProtection="1">
      <alignment horizontal="justify" vertical="center" wrapText="1"/>
    </xf>
    <xf numFmtId="0" fontId="3" fillId="0" borderId="1" xfId="0" applyFont="1" applyBorder="1" applyProtection="1"/>
    <xf numFmtId="0" fontId="8" fillId="2" borderId="2" xfId="0" applyFont="1" applyFill="1" applyBorder="1" applyAlignment="1" applyProtection="1">
      <alignment horizontal="center" vertical="center" wrapText="1"/>
    </xf>
    <xf numFmtId="0" fontId="3" fillId="0" borderId="1" xfId="0" applyFont="1" applyBorder="1" applyAlignment="1" applyProtection="1">
      <alignment vertical="center" wrapText="1"/>
    </xf>
    <xf numFmtId="0" fontId="3" fillId="0" borderId="3" xfId="0" applyFont="1" applyFill="1" applyBorder="1" applyAlignment="1" applyProtection="1">
      <alignment horizontal="justify" vertical="center" wrapText="1"/>
    </xf>
    <xf numFmtId="0" fontId="8" fillId="0" borderId="2" xfId="0" applyFont="1" applyBorder="1" applyAlignment="1" applyProtection="1">
      <alignment horizontal="center" vertical="center" wrapText="1"/>
    </xf>
    <xf numFmtId="0" fontId="8" fillId="0" borderId="1" xfId="0" applyFont="1" applyBorder="1" applyAlignment="1" applyProtection="1">
      <alignment horizontal="left" vertical="center" wrapText="1" indent="1"/>
    </xf>
    <xf numFmtId="0" fontId="3" fillId="0" borderId="1" xfId="0" applyFont="1" applyBorder="1" applyAlignment="1" applyProtection="1"/>
    <xf numFmtId="0" fontId="8" fillId="0" borderId="1" xfId="0" applyFont="1" applyBorder="1" applyAlignment="1" applyProtection="1">
      <alignment horizontal="center" vertical="center" wrapText="1"/>
    </xf>
    <xf numFmtId="0" fontId="8" fillId="0" borderId="0" xfId="0" applyFont="1" applyBorder="1" applyAlignment="1" applyProtection="1">
      <alignment horizontal="right" vertical="center" wrapText="1"/>
    </xf>
    <xf numFmtId="0" fontId="3" fillId="0" borderId="0" xfId="0" applyFont="1" applyAlignment="1" applyProtection="1">
      <alignment vertical="center" wrapText="1"/>
    </xf>
    <xf numFmtId="0" fontId="3" fillId="0" borderId="0" xfId="0" applyFont="1" applyBorder="1" applyAlignment="1" applyProtection="1">
      <alignment vertical="center" wrapText="1"/>
    </xf>
    <xf numFmtId="0" fontId="0" fillId="0" borderId="0" xfId="0" applyFont="1" applyProtection="1"/>
    <xf numFmtId="0" fontId="3" fillId="0" borderId="1" xfId="0" applyFont="1" applyBorder="1" applyAlignment="1" applyProtection="1">
      <alignment horizontal="left" vertical="center" wrapText="1"/>
    </xf>
    <xf numFmtId="0" fontId="13" fillId="0" borderId="0" xfId="2" applyProtection="1"/>
    <xf numFmtId="0" fontId="3" fillId="3" borderId="1" xfId="0" applyFont="1" applyFill="1" applyBorder="1" applyAlignment="1" applyProtection="1">
      <alignment horizontal="justify" vertical="center" wrapText="1"/>
      <protection locked="0"/>
    </xf>
    <xf numFmtId="0" fontId="3" fillId="3" borderId="1" xfId="0" applyFont="1" applyFill="1" applyBorder="1" applyAlignment="1" applyProtection="1">
      <alignment horizontal="center" vertical="center" wrapText="1"/>
      <protection locked="0"/>
    </xf>
    <xf numFmtId="0" fontId="3" fillId="3" borderId="1" xfId="0" applyFont="1" applyFill="1" applyBorder="1" applyProtection="1">
      <protection locked="0"/>
    </xf>
    <xf numFmtId="3" fontId="10" fillId="3" borderId="1" xfId="0" applyNumberFormat="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protection locked="0"/>
    </xf>
    <xf numFmtId="164" fontId="3" fillId="3" borderId="1" xfId="0" applyNumberFormat="1" applyFont="1" applyFill="1" applyBorder="1" applyAlignment="1" applyProtection="1">
      <alignment horizontal="justify" vertical="center" wrapText="1"/>
      <protection locked="0"/>
    </xf>
    <xf numFmtId="1" fontId="3" fillId="3" borderId="1" xfId="0" applyNumberFormat="1" applyFont="1" applyFill="1" applyBorder="1" applyAlignment="1" applyProtection="1">
      <alignment horizontal="justify" vertical="center" wrapText="1"/>
      <protection locked="0"/>
    </xf>
    <xf numFmtId="0" fontId="3" fillId="3" borderId="1" xfId="0" applyFont="1" applyFill="1" applyBorder="1" applyAlignment="1" applyProtection="1">
      <alignment vertical="center" wrapText="1"/>
      <protection locked="0"/>
    </xf>
    <xf numFmtId="0" fontId="8" fillId="3" borderId="1" xfId="0" applyFont="1" applyFill="1" applyBorder="1" applyAlignment="1" applyProtection="1">
      <alignment horizontal="justify" vertical="center" wrapText="1"/>
      <protection locked="0"/>
    </xf>
    <xf numFmtId="0" fontId="3" fillId="0" borderId="0" xfId="0" applyFont="1" applyProtection="1">
      <protection locked="0"/>
    </xf>
    <xf numFmtId="165" fontId="3" fillId="3" borderId="1" xfId="1" applyNumberFormat="1" applyFont="1" applyFill="1" applyBorder="1" applyAlignment="1" applyProtection="1">
      <alignment horizontal="justify" vertical="center" wrapText="1"/>
      <protection locked="0"/>
    </xf>
    <xf numFmtId="0" fontId="3" fillId="3" borderId="1" xfId="0"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protection locked="0"/>
    </xf>
    <xf numFmtId="14" fontId="3" fillId="3" borderId="1" xfId="0" applyNumberFormat="1" applyFont="1" applyFill="1" applyBorder="1" applyAlignment="1" applyProtection="1">
      <alignment horizontal="left"/>
      <protection locked="0"/>
    </xf>
    <xf numFmtId="0" fontId="3" fillId="3" borderId="1" xfId="0" applyFont="1" applyFill="1" applyBorder="1" applyAlignment="1" applyProtection="1">
      <alignment horizontal="left"/>
      <protection locked="0"/>
    </xf>
    <xf numFmtId="0" fontId="3" fillId="3" borderId="1" xfId="0" applyFont="1" applyFill="1" applyBorder="1" applyAlignment="1" applyProtection="1">
      <alignment horizontal="left" wrapText="1"/>
      <protection locked="0"/>
    </xf>
    <xf numFmtId="0" fontId="3" fillId="0" borderId="1" xfId="0" applyFont="1" applyBorder="1" applyAlignment="1" applyProtection="1">
      <alignment horizontal="center" vertical="center" wrapText="1"/>
    </xf>
    <xf numFmtId="0" fontId="3" fillId="3" borderId="1" xfId="0" applyFont="1" applyFill="1" applyBorder="1" applyAlignment="1" applyProtection="1">
      <alignment horizontal="center" vertical="center" wrapText="1"/>
      <protection locked="0"/>
    </xf>
    <xf numFmtId="0" fontId="3" fillId="0" borderId="7" xfId="0" applyFont="1" applyBorder="1" applyAlignment="1">
      <alignment wrapText="1"/>
    </xf>
    <xf numFmtId="0" fontId="3" fillId="0" borderId="7" xfId="0" applyFont="1" applyBorder="1" applyAlignment="1">
      <alignment vertical="top"/>
    </xf>
    <xf numFmtId="0" fontId="12" fillId="0" borderId="8" xfId="0" applyFont="1" applyBorder="1" applyAlignment="1" applyProtection="1">
      <alignment horizontal="left" vertical="center"/>
    </xf>
    <xf numFmtId="0" fontId="3" fillId="0" borderId="1" xfId="0" applyFont="1" applyBorder="1" applyAlignment="1" applyProtection="1">
      <alignment vertical="center"/>
    </xf>
    <xf numFmtId="0" fontId="3" fillId="0" borderId="5" xfId="0" applyFont="1" applyBorder="1" applyProtection="1"/>
    <xf numFmtId="0" fontId="3" fillId="0" borderId="8" xfId="0" applyFont="1" applyBorder="1" applyProtection="1"/>
    <xf numFmtId="0" fontId="3" fillId="3" borderId="5" xfId="0" applyFont="1" applyFill="1" applyBorder="1" applyAlignment="1" applyProtection="1"/>
    <xf numFmtId="3" fontId="3" fillId="3" borderId="5" xfId="0" applyNumberFormat="1" applyFont="1" applyFill="1" applyBorder="1" applyAlignment="1" applyProtection="1"/>
    <xf numFmtId="167" fontId="3" fillId="3" borderId="5" xfId="0" applyNumberFormat="1" applyFont="1" applyFill="1" applyBorder="1" applyAlignment="1" applyProtection="1"/>
    <xf numFmtId="0" fontId="7" fillId="3" borderId="5" xfId="0" applyFont="1" applyFill="1" applyBorder="1" applyAlignment="1" applyProtection="1">
      <alignment vertical="center"/>
      <protection locked="0"/>
    </xf>
    <xf numFmtId="0" fontId="3" fillId="3" borderId="0" xfId="0" applyFont="1" applyFill="1" applyBorder="1" applyAlignment="1" applyProtection="1">
      <alignment vertical="center" wrapText="1"/>
      <protection locked="0"/>
    </xf>
    <xf numFmtId="0" fontId="3" fillId="0" borderId="0" xfId="0" applyFont="1" applyBorder="1" applyAlignment="1">
      <alignment vertical="top"/>
    </xf>
    <xf numFmtId="0" fontId="3" fillId="0" borderId="0" xfId="0" applyFont="1" applyBorder="1" applyAlignment="1">
      <alignment wrapText="1"/>
    </xf>
    <xf numFmtId="0" fontId="16" fillId="0" borderId="0" xfId="0" applyFont="1" applyAlignment="1">
      <alignment vertical="center"/>
    </xf>
    <xf numFmtId="0" fontId="3" fillId="0" borderId="1" xfId="0" applyFont="1" applyBorder="1" applyAlignment="1" applyProtection="1">
      <alignment horizontal="center" vertical="center" wrapText="1"/>
    </xf>
    <xf numFmtId="0" fontId="8" fillId="2" borderId="0" xfId="0" applyFont="1" applyFill="1" applyBorder="1" applyAlignment="1" applyProtection="1">
      <alignment horizontal="center" vertical="center" wrapText="1"/>
    </xf>
    <xf numFmtId="0" fontId="8" fillId="0" borderId="0" xfId="0" applyFont="1" applyBorder="1" applyAlignment="1" applyProtection="1">
      <alignment horizontal="center" vertical="center" wrapText="1"/>
    </xf>
    <xf numFmtId="0" fontId="3" fillId="0" borderId="1" xfId="0" applyFont="1" applyFill="1" applyBorder="1" applyProtection="1"/>
    <xf numFmtId="43" fontId="12" fillId="0" borderId="1" xfId="3" applyNumberFormat="1" applyFont="1" applyFill="1" applyBorder="1" applyAlignment="1" applyProtection="1">
      <alignment horizontal="right" vertical="center"/>
    </xf>
    <xf numFmtId="43" fontId="12" fillId="0" borderId="8" xfId="3" applyNumberFormat="1" applyFont="1" applyFill="1" applyBorder="1" applyAlignment="1" applyProtection="1">
      <alignment horizontal="right" vertical="center"/>
    </xf>
    <xf numFmtId="43" fontId="7" fillId="0" borderId="1" xfId="3" applyNumberFormat="1" applyFont="1" applyBorder="1" applyAlignment="1" applyProtection="1">
      <alignment horizontal="right" vertical="center"/>
    </xf>
    <xf numFmtId="43" fontId="8" fillId="3" borderId="1" xfId="0" applyNumberFormat="1" applyFont="1" applyFill="1" applyBorder="1" applyAlignment="1" applyProtection="1">
      <alignment horizontal="right" vertical="center" wrapText="1"/>
      <protection locked="0"/>
    </xf>
    <xf numFmtId="166" fontId="3" fillId="3" borderId="1" xfId="1" applyNumberFormat="1" applyFont="1" applyFill="1" applyBorder="1" applyAlignment="1" applyProtection="1">
      <alignment horizontal="center" vertical="center" wrapText="1"/>
      <protection locked="0"/>
    </xf>
    <xf numFmtId="167" fontId="3" fillId="3" borderId="0" xfId="0" applyNumberFormat="1" applyFont="1" applyFill="1" applyBorder="1" applyAlignment="1" applyProtection="1"/>
    <xf numFmtId="4" fontId="3" fillId="3" borderId="5" xfId="0" applyNumberFormat="1" applyFont="1" applyFill="1" applyBorder="1" applyAlignment="1" applyProtection="1"/>
    <xf numFmtId="0" fontId="16" fillId="0" borderId="1" xfId="0" applyFont="1" applyBorder="1" applyAlignment="1">
      <alignment horizontal="center" vertical="center"/>
    </xf>
    <xf numFmtId="0" fontId="16" fillId="0" borderId="10" xfId="0" applyFont="1" applyBorder="1" applyAlignment="1">
      <alignment vertical="center"/>
    </xf>
    <xf numFmtId="0" fontId="16" fillId="0" borderId="1" xfId="0" applyFont="1" applyBorder="1" applyAlignment="1">
      <alignment horizontal="center" vertical="center" wrapText="1"/>
    </xf>
    <xf numFmtId="0" fontId="8" fillId="0" borderId="1" xfId="0" applyFont="1" applyBorder="1" applyAlignment="1">
      <alignment vertical="center" wrapText="1"/>
    </xf>
    <xf numFmtId="0" fontId="19" fillId="0" borderId="1" xfId="0" applyFont="1" applyBorder="1" applyAlignment="1">
      <alignment horizontal="center" vertical="center" wrapText="1"/>
    </xf>
    <xf numFmtId="0" fontId="19" fillId="0" borderId="1" xfId="0" applyFont="1" applyBorder="1" applyAlignment="1">
      <alignment horizontal="left" vertical="center" wrapText="1"/>
    </xf>
    <xf numFmtId="4" fontId="18" fillId="0" borderId="1" xfId="0" applyNumberFormat="1" applyFont="1" applyBorder="1" applyAlignment="1">
      <alignment horizontal="center" vertical="center"/>
    </xf>
    <xf numFmtId="0" fontId="17" fillId="0" borderId="11" xfId="0" applyFont="1" applyBorder="1" applyAlignment="1">
      <alignment horizontal="center" vertical="center"/>
    </xf>
    <xf numFmtId="0" fontId="19" fillId="4" borderId="1" xfId="0" applyFont="1" applyFill="1" applyBorder="1" applyAlignment="1">
      <alignment horizontal="left" vertical="top" wrapText="1"/>
    </xf>
    <xf numFmtId="0" fontId="3" fillId="3" borderId="1"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left" vertical="center" wrapText="1"/>
      <protection locked="0"/>
    </xf>
    <xf numFmtId="0" fontId="4" fillId="0" borderId="6" xfId="0" applyFont="1" applyBorder="1" applyAlignment="1" applyProtection="1">
      <alignment horizontal="left" vertical="top" wrapText="1"/>
    </xf>
    <xf numFmtId="0" fontId="3" fillId="0" borderId="1" xfId="0" applyFont="1" applyBorder="1" applyAlignment="1">
      <alignment horizontal="left" vertical="center" wrapText="1"/>
    </xf>
    <xf numFmtId="0" fontId="3" fillId="0" borderId="1" xfId="0" applyFont="1" applyBorder="1" applyAlignment="1" applyProtection="1">
      <alignment horizontal="left" vertical="center" wrapText="1"/>
    </xf>
    <xf numFmtId="0" fontId="3" fillId="0" borderId="1" xfId="0" applyFont="1" applyBorder="1" applyAlignment="1">
      <alignment horizontal="center" vertical="center" wrapText="1"/>
    </xf>
    <xf numFmtId="0" fontId="3" fillId="3" borderId="1" xfId="0" applyFont="1" applyFill="1" applyBorder="1" applyAlignment="1" applyProtection="1">
      <alignment horizontal="center" vertical="center" wrapText="1"/>
      <protection locked="0"/>
    </xf>
    <xf numFmtId="0" fontId="8" fillId="0" borderId="7" xfId="0" applyFont="1" applyBorder="1" applyAlignment="1" applyProtection="1">
      <alignment horizontal="left" vertical="center"/>
    </xf>
    <xf numFmtId="0" fontId="8" fillId="3" borderId="1" xfId="0" applyFont="1" applyFill="1" applyBorder="1" applyAlignment="1" applyProtection="1">
      <alignment horizontal="left" vertical="center" wrapText="1"/>
      <protection locked="0"/>
    </xf>
    <xf numFmtId="0" fontId="8" fillId="0" borderId="1" xfId="0" applyFont="1" applyBorder="1" applyAlignment="1" applyProtection="1">
      <alignment horizontal="left" vertical="center" wrapText="1"/>
    </xf>
    <xf numFmtId="0" fontId="3" fillId="0" borderId="6" xfId="0" applyFont="1" applyBorder="1" applyAlignment="1" applyProtection="1">
      <alignment horizontal="left" wrapText="1"/>
    </xf>
    <xf numFmtId="0" fontId="8" fillId="0" borderId="1" xfId="0" applyFont="1" applyBorder="1" applyAlignment="1" applyProtection="1">
      <alignment horizontal="center" vertical="center" wrapText="1"/>
    </xf>
    <xf numFmtId="0" fontId="3" fillId="3" borderId="5" xfId="0" applyFont="1" applyFill="1" applyBorder="1" applyAlignment="1" applyProtection="1">
      <alignment horizontal="left" vertical="center" wrapText="1"/>
      <protection locked="0"/>
    </xf>
    <xf numFmtId="0" fontId="3" fillId="3" borderId="8" xfId="0" applyFont="1" applyFill="1" applyBorder="1" applyAlignment="1" applyProtection="1">
      <alignment horizontal="left" vertical="center" wrapText="1"/>
      <protection locked="0"/>
    </xf>
    <xf numFmtId="0" fontId="3" fillId="0" borderId="1" xfId="0" applyFont="1" applyBorder="1" applyAlignment="1" applyProtection="1">
      <alignment horizontal="center" vertical="center" wrapText="1"/>
    </xf>
    <xf numFmtId="0" fontId="12" fillId="0" borderId="5" xfId="0" applyFont="1" applyBorder="1" applyAlignment="1" applyProtection="1">
      <alignment horizontal="center" vertical="center"/>
    </xf>
    <xf numFmtId="0" fontId="12" fillId="0" borderId="8" xfId="0" applyFont="1" applyBorder="1" applyAlignment="1" applyProtection="1">
      <alignment horizontal="center" vertical="center"/>
    </xf>
    <xf numFmtId="0" fontId="14" fillId="0" borderId="0" xfId="0" applyFont="1" applyAlignment="1" applyProtection="1">
      <alignment horizontal="center" vertical="center"/>
    </xf>
    <xf numFmtId="0" fontId="5" fillId="3" borderId="0" xfId="0" applyFont="1" applyFill="1" applyAlignment="1" applyProtection="1">
      <alignment horizontal="center" vertical="center" wrapText="1"/>
      <protection locked="0"/>
    </xf>
    <xf numFmtId="0" fontId="2" fillId="0" borderId="0" xfId="0" applyFont="1" applyAlignment="1" applyProtection="1">
      <alignment horizontal="center" wrapText="1"/>
    </xf>
    <xf numFmtId="0" fontId="3" fillId="0" borderId="2" xfId="0" applyFont="1" applyBorder="1" applyAlignment="1" applyProtection="1">
      <alignment horizontal="left" vertical="center" wrapText="1"/>
    </xf>
    <xf numFmtId="0" fontId="3" fillId="0" borderId="4" xfId="0" applyFont="1" applyBorder="1" applyAlignment="1" applyProtection="1">
      <alignment horizontal="left" vertical="center" wrapText="1"/>
    </xf>
    <xf numFmtId="0" fontId="7" fillId="0" borderId="0" xfId="0" applyFont="1" applyAlignment="1" applyProtection="1">
      <alignment horizontal="center"/>
    </xf>
    <xf numFmtId="0" fontId="1" fillId="0" borderId="0" xfId="0" applyFont="1" applyAlignment="1" applyProtection="1">
      <alignment horizontal="center" wrapText="1"/>
    </xf>
    <xf numFmtId="0" fontId="3" fillId="0" borderId="0" xfId="0" applyFont="1" applyAlignment="1" applyProtection="1">
      <alignment horizontal="left" vertical="top" wrapText="1"/>
    </xf>
    <xf numFmtId="0" fontId="14" fillId="0" borderId="9" xfId="0" applyFont="1" applyBorder="1" applyAlignment="1" applyProtection="1">
      <alignment horizontal="center" vertical="center" wrapText="1"/>
    </xf>
    <xf numFmtId="0" fontId="14" fillId="0" borderId="0" xfId="0" applyFont="1" applyAlignment="1" applyProtection="1">
      <alignment horizontal="center" vertical="center" wrapText="1"/>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14" fillId="0" borderId="0" xfId="0" applyFont="1" applyBorder="1" applyAlignment="1" applyProtection="1">
      <alignment horizontal="center" vertical="center" wrapText="1"/>
    </xf>
    <xf numFmtId="0" fontId="3" fillId="0" borderId="7" xfId="0" applyFont="1" applyBorder="1" applyAlignment="1" applyProtection="1">
      <alignment horizontal="left" vertical="center" wrapText="1"/>
    </xf>
  </cellXfs>
  <cellStyles count="4">
    <cellStyle name="Aiškinamasis tekstas" xfId="2" builtinId="53"/>
    <cellStyle name="Įprastas" xfId="0" builtinId="0"/>
    <cellStyle name="Procentai" xfId="1" builtinId="5"/>
    <cellStyle name="Valiuta" xfId="3" builtinId="4"/>
  </cellStyles>
  <dxfs count="4">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3"/>
  <sheetViews>
    <sheetView showGridLines="0" tabSelected="1" topLeftCell="A73" zoomScale="85" zoomScaleNormal="85" workbookViewId="0">
      <selection activeCell="F118" sqref="F118"/>
    </sheetView>
  </sheetViews>
  <sheetFormatPr defaultColWidth="8.85546875" defaultRowHeight="15" outlineLevelRow="1" x14ac:dyDescent="0.25"/>
  <cols>
    <col min="1" max="1" width="8.85546875" style="3"/>
    <col min="2" max="2" width="26.42578125" style="3" customWidth="1"/>
    <col min="3" max="3" width="37.140625" style="3" customWidth="1"/>
    <col min="4" max="5" width="23.28515625" style="3" customWidth="1"/>
    <col min="6" max="6" width="26.85546875" style="3" customWidth="1"/>
    <col min="7" max="8" width="12.140625" style="3" customWidth="1"/>
    <col min="9" max="9" width="10.28515625" style="3" customWidth="1"/>
    <col min="10" max="10" width="15.7109375" style="3" customWidth="1"/>
    <col min="11" max="11" width="12" style="3" customWidth="1"/>
    <col min="12" max="16384" width="8.85546875" style="3"/>
  </cols>
  <sheetData>
    <row r="1" spans="1:12" s="62" customFormat="1" ht="60" hidden="1" outlineLevel="1" x14ac:dyDescent="0.25">
      <c r="A1" s="75" t="s">
        <v>148</v>
      </c>
      <c r="B1" s="76">
        <v>6</v>
      </c>
      <c r="C1" s="77" t="s">
        <v>149</v>
      </c>
      <c r="D1" s="78">
        <v>100</v>
      </c>
      <c r="E1" s="79">
        <v>190138219</v>
      </c>
      <c r="F1" s="79" t="s">
        <v>147</v>
      </c>
      <c r="G1" s="77" t="s">
        <v>150</v>
      </c>
      <c r="H1" s="79" t="s">
        <v>151</v>
      </c>
      <c r="I1" s="80">
        <v>67638</v>
      </c>
      <c r="J1" s="81">
        <v>76737</v>
      </c>
      <c r="K1" s="82" t="s">
        <v>152</v>
      </c>
      <c r="L1" s="74">
        <v>0</v>
      </c>
    </row>
    <row r="2" spans="1:12" hidden="1" outlineLevel="1" x14ac:dyDescent="0.25">
      <c r="A2" s="53" t="s">
        <v>120</v>
      </c>
      <c r="B2" s="54"/>
      <c r="C2" s="56">
        <f>D1</f>
        <v>100</v>
      </c>
      <c r="D2" s="54" t="s">
        <v>138</v>
      </c>
    </row>
    <row r="3" spans="1:12" hidden="1" outlineLevel="1" x14ac:dyDescent="0.25">
      <c r="A3" s="53" t="s">
        <v>123</v>
      </c>
      <c r="B3" s="54"/>
      <c r="C3" s="56">
        <f>J1</f>
        <v>76737</v>
      </c>
      <c r="D3" s="54" t="s">
        <v>139</v>
      </c>
    </row>
    <row r="4" spans="1:12" hidden="1" outlineLevel="1" x14ac:dyDescent="0.25">
      <c r="A4" s="53" t="s">
        <v>121</v>
      </c>
      <c r="B4" s="54"/>
      <c r="C4" s="55" t="str">
        <f>+C1</f>
        <v xml:space="preserve">KAUNO ŠV. KAZIMIERO PROGIMNAZIJA </v>
      </c>
      <c r="D4" s="54"/>
    </row>
    <row r="5" spans="1:12" hidden="1" outlineLevel="1" x14ac:dyDescent="0.25">
      <c r="A5" s="53" t="s">
        <v>122</v>
      </c>
      <c r="B5" s="54"/>
      <c r="C5" s="73" t="str">
        <f>G1</f>
        <v>VANDŽIOGALOS PL. 51, KAUNAS</v>
      </c>
      <c r="D5" s="54"/>
    </row>
    <row r="6" spans="1:12" ht="15" hidden="1" customHeight="1" outlineLevel="1" x14ac:dyDescent="0.3">
      <c r="A6" s="53" t="s">
        <v>131</v>
      </c>
      <c r="B6" s="54"/>
      <c r="C6" s="57">
        <f>I1</f>
        <v>67638</v>
      </c>
      <c r="D6" s="54" t="s">
        <v>132</v>
      </c>
    </row>
    <row r="7" spans="1:12" ht="15" hidden="1" customHeight="1" outlineLevel="1" x14ac:dyDescent="0.25">
      <c r="A7" s="53" t="s">
        <v>146</v>
      </c>
      <c r="B7" s="54"/>
      <c r="C7" s="72" t="str">
        <f>+IF(L1=1," ypatingojo"," neypatingojo")</f>
        <v xml:space="preserve"> neypatingojo</v>
      </c>
      <c r="D7" s="10"/>
    </row>
    <row r="8" spans="1:12" collapsed="1" x14ac:dyDescent="0.25"/>
    <row r="9" spans="1:12" x14ac:dyDescent="0.25">
      <c r="D9" s="4" t="s">
        <v>0</v>
      </c>
    </row>
    <row r="10" spans="1:12" x14ac:dyDescent="0.25">
      <c r="D10" s="4" t="s">
        <v>153</v>
      </c>
    </row>
    <row r="12" spans="1:12" ht="15.75" x14ac:dyDescent="0.25">
      <c r="E12" s="5" t="s">
        <v>1</v>
      </c>
    </row>
    <row r="15" spans="1:12" x14ac:dyDescent="0.25">
      <c r="E15" s="40"/>
    </row>
    <row r="18" spans="1:11" x14ac:dyDescent="0.25">
      <c r="B18" s="101" t="s">
        <v>154</v>
      </c>
      <c r="C18" s="101"/>
      <c r="D18" s="101"/>
      <c r="E18" s="101"/>
      <c r="F18" s="101"/>
      <c r="G18" s="101"/>
      <c r="H18" s="101"/>
      <c r="I18" s="101"/>
    </row>
    <row r="19" spans="1:11" ht="23.25" customHeight="1" x14ac:dyDescent="0.25">
      <c r="B19" s="102" t="s">
        <v>2</v>
      </c>
      <c r="C19" s="102"/>
      <c r="D19" s="102"/>
      <c r="E19" s="102"/>
      <c r="F19" s="102"/>
      <c r="G19" s="102"/>
      <c r="H19" s="102"/>
      <c r="I19" s="102"/>
    </row>
    <row r="21" spans="1:11" x14ac:dyDescent="0.25">
      <c r="B21" s="6" t="s">
        <v>3</v>
      </c>
    </row>
    <row r="22" spans="1:11" x14ac:dyDescent="0.25">
      <c r="B22" s="105"/>
      <c r="C22" s="105"/>
      <c r="D22" s="105"/>
      <c r="E22" s="105"/>
      <c r="F22" s="105"/>
      <c r="G22" s="105"/>
      <c r="H22" s="105"/>
      <c r="I22" s="105"/>
    </row>
    <row r="23" spans="1:11" x14ac:dyDescent="0.25">
      <c r="B23" s="105" t="str">
        <f>+CONCATENATE(,B1," PIRKIMO DALIES PASIŪLYMAS")</f>
        <v>6 PIRKIMO DALIES PASIŪLYMAS</v>
      </c>
      <c r="C23" s="105"/>
      <c r="D23" s="105"/>
      <c r="E23" s="105"/>
      <c r="F23" s="105"/>
      <c r="G23" s="105"/>
      <c r="H23" s="105"/>
      <c r="I23" s="105"/>
    </row>
    <row r="24" spans="1:11" ht="31.9" customHeight="1" x14ac:dyDescent="0.25">
      <c r="B24" s="106" t="str">
        <f>+CONCATENATE("DĖL ",C2," KWp SAULĖS ELEKTRINĖS ĮRENGIMO ADRESU ",C5," (",C4,")")</f>
        <v>DĖL 100 KWp SAULĖS ELEKTRINĖS ĮRENGIMO ADRESU VANDŽIOGALOS PL. 51, KAUNAS (KAUNO ŠV. KAZIMIERO PROGIMNAZIJA )</v>
      </c>
      <c r="C24" s="106"/>
      <c r="D24" s="106"/>
      <c r="E24" s="106"/>
      <c r="F24" s="106"/>
      <c r="G24" s="106"/>
      <c r="H24" s="106"/>
      <c r="I24" s="106"/>
    </row>
    <row r="26" spans="1:11" ht="195" customHeight="1" x14ac:dyDescent="0.25">
      <c r="A26" s="107" t="s">
        <v>117</v>
      </c>
      <c r="B26" s="107"/>
      <c r="C26" s="107"/>
      <c r="D26" s="107"/>
      <c r="E26" s="107"/>
      <c r="F26" s="107"/>
      <c r="G26" s="107"/>
      <c r="H26" s="107"/>
      <c r="I26" s="107"/>
      <c r="J26" s="7"/>
      <c r="K26" s="7"/>
    </row>
    <row r="28" spans="1:11" x14ac:dyDescent="0.25">
      <c r="B28" s="8" t="s">
        <v>4</v>
      </c>
      <c r="C28" s="44">
        <v>44252</v>
      </c>
    </row>
    <row r="29" spans="1:11" x14ac:dyDescent="0.25">
      <c r="B29" s="8" t="s">
        <v>6</v>
      </c>
      <c r="C29" s="45">
        <v>6</v>
      </c>
    </row>
    <row r="30" spans="1:11" x14ac:dyDescent="0.25">
      <c r="B30" s="8" t="s">
        <v>5</v>
      </c>
      <c r="C30" s="46" t="s">
        <v>155</v>
      </c>
    </row>
    <row r="31" spans="1:11" ht="60" x14ac:dyDescent="0.25">
      <c r="B31" s="9" t="s">
        <v>7</v>
      </c>
      <c r="C31" s="46" t="s">
        <v>156</v>
      </c>
    </row>
    <row r="32" spans="1:11" ht="60" x14ac:dyDescent="0.25">
      <c r="B32" s="9" t="s">
        <v>111</v>
      </c>
      <c r="C32" s="46" t="s">
        <v>157</v>
      </c>
    </row>
    <row r="33" spans="1:8" ht="60" x14ac:dyDescent="0.25">
      <c r="B33" s="9" t="s">
        <v>8</v>
      </c>
      <c r="C33" s="46" t="s">
        <v>158</v>
      </c>
    </row>
    <row r="34" spans="1:8" x14ac:dyDescent="0.25">
      <c r="B34" s="8" t="s">
        <v>9</v>
      </c>
      <c r="C34" s="46">
        <v>860028768</v>
      </c>
    </row>
    <row r="35" spans="1:8" x14ac:dyDescent="0.25">
      <c r="B35" s="8" t="s">
        <v>10</v>
      </c>
      <c r="C35" s="46" t="s">
        <v>159</v>
      </c>
    </row>
    <row r="36" spans="1:8" s="10" customFormat="1" x14ac:dyDescent="0.25">
      <c r="B36" s="11"/>
      <c r="C36" s="12"/>
    </row>
    <row r="37" spans="1:8" ht="195" x14ac:dyDescent="0.25">
      <c r="A37" s="13" t="s">
        <v>14</v>
      </c>
      <c r="B37" s="13" t="s">
        <v>15</v>
      </c>
      <c r="C37" s="13" t="s">
        <v>16</v>
      </c>
      <c r="D37" s="13" t="s">
        <v>81</v>
      </c>
      <c r="E37" s="13" t="s">
        <v>110</v>
      </c>
      <c r="F37" s="18" t="s">
        <v>12</v>
      </c>
      <c r="G37" s="64"/>
      <c r="H37" s="64"/>
    </row>
    <row r="38" spans="1:8" ht="316.89999999999998" customHeight="1" x14ac:dyDescent="0.25">
      <c r="A38" s="29" t="s">
        <v>95</v>
      </c>
      <c r="B38" s="14" t="s">
        <v>128</v>
      </c>
      <c r="C38" s="15" t="str">
        <f>CONCATENATE("≥",C3)</f>
        <v>≥76737</v>
      </c>
      <c r="D38" s="34">
        <v>90510</v>
      </c>
      <c r="E38" s="35" t="s">
        <v>160</v>
      </c>
      <c r="F38" s="35" t="s">
        <v>161</v>
      </c>
      <c r="G38" s="64"/>
      <c r="H38" s="64"/>
    </row>
    <row r="39" spans="1:8" ht="60" x14ac:dyDescent="0.25">
      <c r="A39" s="29" t="s">
        <v>97</v>
      </c>
      <c r="B39" s="16" t="s">
        <v>11</v>
      </c>
      <c r="C39" s="16" t="s">
        <v>13</v>
      </c>
      <c r="D39" s="31" t="s">
        <v>176</v>
      </c>
      <c r="E39" s="35" t="s">
        <v>162</v>
      </c>
      <c r="F39" s="35"/>
      <c r="G39" s="64"/>
      <c r="H39" s="64"/>
    </row>
    <row r="40" spans="1:8" ht="45" x14ac:dyDescent="0.25">
      <c r="A40" s="16" t="s">
        <v>17</v>
      </c>
      <c r="B40" s="16" t="s">
        <v>18</v>
      </c>
      <c r="C40" s="16"/>
      <c r="D40" s="16"/>
      <c r="E40" s="17"/>
      <c r="F40" s="16"/>
      <c r="G40" s="64"/>
      <c r="H40" s="64"/>
    </row>
    <row r="41" spans="1:8" ht="30" x14ac:dyDescent="0.25">
      <c r="A41" s="16" t="s">
        <v>19</v>
      </c>
      <c r="B41" s="16" t="s">
        <v>20</v>
      </c>
      <c r="C41" s="19" t="s">
        <v>21</v>
      </c>
      <c r="D41" s="31" t="s">
        <v>163</v>
      </c>
      <c r="E41" s="33" t="s">
        <v>164</v>
      </c>
      <c r="F41" s="33"/>
      <c r="G41" s="64"/>
      <c r="H41" s="64"/>
    </row>
    <row r="42" spans="1:8" ht="30" x14ac:dyDescent="0.25">
      <c r="A42" s="16" t="s">
        <v>22</v>
      </c>
      <c r="B42" s="16" t="s">
        <v>23</v>
      </c>
      <c r="C42" s="16" t="s">
        <v>24</v>
      </c>
      <c r="D42" s="31" t="s">
        <v>165</v>
      </c>
      <c r="E42" s="33" t="s">
        <v>164</v>
      </c>
      <c r="F42" s="33"/>
      <c r="G42" s="64"/>
      <c r="H42" s="64"/>
    </row>
    <row r="43" spans="1:8" ht="30" x14ac:dyDescent="0.25">
      <c r="A43" s="16" t="s">
        <v>25</v>
      </c>
      <c r="B43" s="16" t="s">
        <v>26</v>
      </c>
      <c r="C43" s="16" t="s">
        <v>27</v>
      </c>
      <c r="D43" s="31" t="s">
        <v>166</v>
      </c>
      <c r="E43" s="33" t="s">
        <v>164</v>
      </c>
      <c r="F43" s="33"/>
      <c r="G43" s="64"/>
      <c r="H43" s="64"/>
    </row>
    <row r="44" spans="1:8" ht="30" x14ac:dyDescent="0.25">
      <c r="A44" s="16" t="s">
        <v>28</v>
      </c>
      <c r="B44" s="16" t="s">
        <v>29</v>
      </c>
      <c r="C44" s="16" t="s">
        <v>27</v>
      </c>
      <c r="D44" s="31" t="s">
        <v>166</v>
      </c>
      <c r="E44" s="33" t="s">
        <v>167</v>
      </c>
      <c r="F44" s="33"/>
      <c r="G44" s="64"/>
      <c r="H44" s="64"/>
    </row>
    <row r="45" spans="1:8" ht="16.5" x14ac:dyDescent="0.25">
      <c r="A45" s="16" t="s">
        <v>30</v>
      </c>
      <c r="B45" s="16" t="s">
        <v>31</v>
      </c>
      <c r="C45" s="16" t="s">
        <v>112</v>
      </c>
      <c r="D45" s="31">
        <v>1000</v>
      </c>
      <c r="E45" s="33" t="s">
        <v>164</v>
      </c>
      <c r="F45" s="33"/>
      <c r="G45" s="64"/>
      <c r="H45" s="64"/>
    </row>
    <row r="46" spans="1:8" x14ac:dyDescent="0.25">
      <c r="A46" s="103" t="s">
        <v>32</v>
      </c>
      <c r="B46" s="103" t="s">
        <v>33</v>
      </c>
      <c r="C46" s="20" t="s">
        <v>82</v>
      </c>
      <c r="D46" s="31">
        <v>-40</v>
      </c>
      <c r="E46" s="33" t="s">
        <v>164</v>
      </c>
      <c r="F46" s="33"/>
      <c r="G46" s="64"/>
      <c r="H46" s="64"/>
    </row>
    <row r="47" spans="1:8" x14ac:dyDescent="0.25">
      <c r="A47" s="104"/>
      <c r="B47" s="104"/>
      <c r="C47" s="16" t="s">
        <v>83</v>
      </c>
      <c r="D47" s="31">
        <v>85</v>
      </c>
      <c r="E47" s="33" t="s">
        <v>164</v>
      </c>
      <c r="F47" s="33"/>
      <c r="G47" s="64"/>
      <c r="H47" s="64"/>
    </row>
    <row r="48" spans="1:8" ht="30" x14ac:dyDescent="0.25">
      <c r="A48" s="16" t="s">
        <v>34</v>
      </c>
      <c r="B48" s="16" t="s">
        <v>35</v>
      </c>
      <c r="C48" s="16" t="s">
        <v>36</v>
      </c>
      <c r="D48" s="41">
        <v>20.3</v>
      </c>
      <c r="E48" s="33" t="s">
        <v>164</v>
      </c>
      <c r="F48" s="33"/>
      <c r="G48" s="64"/>
      <c r="H48" s="64"/>
    </row>
    <row r="49" spans="1:8" ht="45" x14ac:dyDescent="0.25">
      <c r="A49" s="16" t="s">
        <v>37</v>
      </c>
      <c r="B49" s="16" t="s">
        <v>38</v>
      </c>
      <c r="C49" s="16" t="s">
        <v>39</v>
      </c>
      <c r="D49" s="36" t="s">
        <v>168</v>
      </c>
      <c r="E49" s="33" t="s">
        <v>169</v>
      </c>
      <c r="F49" s="33"/>
      <c r="G49" s="64"/>
      <c r="H49" s="64"/>
    </row>
    <row r="50" spans="1:8" ht="45" x14ac:dyDescent="0.25">
      <c r="A50" s="16" t="s">
        <v>40</v>
      </c>
      <c r="B50" s="16" t="s">
        <v>41</v>
      </c>
      <c r="C50" s="16" t="s">
        <v>42</v>
      </c>
      <c r="D50" s="36" t="s">
        <v>170</v>
      </c>
      <c r="E50" s="33" t="s">
        <v>169</v>
      </c>
      <c r="F50" s="33"/>
      <c r="G50" s="64"/>
      <c r="H50" s="64"/>
    </row>
    <row r="51" spans="1:8" ht="30" x14ac:dyDescent="0.25">
      <c r="A51" s="16" t="s">
        <v>43</v>
      </c>
      <c r="B51" s="16" t="s">
        <v>44</v>
      </c>
      <c r="C51" s="16" t="s">
        <v>45</v>
      </c>
      <c r="D51" s="37">
        <v>15</v>
      </c>
      <c r="E51" s="33" t="s">
        <v>171</v>
      </c>
      <c r="F51" s="33" t="s">
        <v>172</v>
      </c>
      <c r="G51" s="64"/>
      <c r="H51" s="64"/>
    </row>
    <row r="52" spans="1:8" ht="45" x14ac:dyDescent="0.25">
      <c r="A52" s="16" t="s">
        <v>46</v>
      </c>
      <c r="B52" s="16" t="s">
        <v>47</v>
      </c>
      <c r="C52" s="16" t="s">
        <v>48</v>
      </c>
      <c r="D52" s="41">
        <v>84.8</v>
      </c>
      <c r="E52" s="33" t="s">
        <v>173</v>
      </c>
      <c r="F52" s="33"/>
      <c r="G52" s="64"/>
      <c r="H52" s="64"/>
    </row>
    <row r="53" spans="1:8" x14ac:dyDescent="0.25">
      <c r="A53" s="16" t="s">
        <v>49</v>
      </c>
      <c r="B53" s="16" t="s">
        <v>50</v>
      </c>
      <c r="C53" s="16" t="s">
        <v>51</v>
      </c>
      <c r="D53" s="31" t="s">
        <v>174</v>
      </c>
      <c r="E53" s="33" t="s">
        <v>175</v>
      </c>
      <c r="F53" s="33"/>
      <c r="G53" s="64"/>
      <c r="H53" s="64"/>
    </row>
    <row r="54" spans="1:8" x14ac:dyDescent="0.25">
      <c r="A54" s="16" t="s">
        <v>52</v>
      </c>
      <c r="B54" s="16" t="s">
        <v>50</v>
      </c>
      <c r="C54" s="16" t="s">
        <v>53</v>
      </c>
      <c r="D54" s="31" t="s">
        <v>174</v>
      </c>
      <c r="E54" s="33" t="s">
        <v>175</v>
      </c>
      <c r="F54" s="33"/>
      <c r="G54" s="64"/>
      <c r="H54" s="64"/>
    </row>
    <row r="55" spans="1:8" x14ac:dyDescent="0.25">
      <c r="A55" s="16" t="s">
        <v>54</v>
      </c>
      <c r="B55" s="16" t="s">
        <v>55</v>
      </c>
      <c r="C55" s="16" t="s">
        <v>56</v>
      </c>
      <c r="D55" s="31" t="s">
        <v>176</v>
      </c>
      <c r="E55" s="33" t="s">
        <v>177</v>
      </c>
      <c r="F55" s="33"/>
      <c r="G55" s="64"/>
      <c r="H55" s="64"/>
    </row>
    <row r="56" spans="1:8" x14ac:dyDescent="0.25">
      <c r="A56" s="16" t="s">
        <v>57</v>
      </c>
      <c r="B56" s="16" t="s">
        <v>58</v>
      </c>
      <c r="C56" s="16"/>
      <c r="D56" s="16"/>
      <c r="E56" s="66"/>
      <c r="F56" s="16"/>
      <c r="G56" s="64"/>
      <c r="H56" s="64"/>
    </row>
    <row r="57" spans="1:8" ht="30" x14ac:dyDescent="0.25">
      <c r="A57" s="16" t="s">
        <v>59</v>
      </c>
      <c r="B57" s="16" t="s">
        <v>84</v>
      </c>
      <c r="C57" s="16" t="s">
        <v>60</v>
      </c>
      <c r="D57" s="31" t="s">
        <v>174</v>
      </c>
      <c r="E57" s="33" t="s">
        <v>179</v>
      </c>
      <c r="F57" s="33"/>
      <c r="G57" s="64"/>
      <c r="H57" s="64"/>
    </row>
    <row r="58" spans="1:8" x14ac:dyDescent="0.25">
      <c r="A58" s="103" t="s">
        <v>61</v>
      </c>
      <c r="B58" s="103" t="s">
        <v>62</v>
      </c>
      <c r="C58" s="20" t="s">
        <v>85</v>
      </c>
      <c r="D58" s="31">
        <v>-30</v>
      </c>
      <c r="E58" s="33" t="s">
        <v>179</v>
      </c>
      <c r="F58" s="33"/>
      <c r="G58" s="64"/>
      <c r="H58" s="64"/>
    </row>
    <row r="59" spans="1:8" x14ac:dyDescent="0.25">
      <c r="A59" s="104"/>
      <c r="B59" s="104"/>
      <c r="C59" s="16" t="s">
        <v>86</v>
      </c>
      <c r="D59" s="31">
        <v>60</v>
      </c>
      <c r="E59" s="33" t="s">
        <v>179</v>
      </c>
      <c r="F59" s="33"/>
      <c r="G59" s="64"/>
      <c r="H59" s="64"/>
    </row>
    <row r="60" spans="1:8" ht="30" x14ac:dyDescent="0.25">
      <c r="A60" s="16" t="s">
        <v>63</v>
      </c>
      <c r="B60" s="16" t="s">
        <v>113</v>
      </c>
      <c r="C60" s="16" t="s">
        <v>64</v>
      </c>
      <c r="D60" s="63">
        <f>+IF(H74="","Duomenys bus perkelti iš H74 laukelio",H74)</f>
        <v>98.3</v>
      </c>
      <c r="E60" s="33" t="s">
        <v>179</v>
      </c>
      <c r="F60" s="33"/>
      <c r="G60" s="64"/>
      <c r="H60" s="64"/>
    </row>
    <row r="61" spans="1:8" x14ac:dyDescent="0.25">
      <c r="A61" s="16" t="s">
        <v>65</v>
      </c>
      <c r="B61" s="16" t="s">
        <v>66</v>
      </c>
      <c r="C61" s="16" t="s">
        <v>67</v>
      </c>
      <c r="D61" s="31" t="s">
        <v>178</v>
      </c>
      <c r="E61" s="33" t="s">
        <v>179</v>
      </c>
      <c r="F61" s="33"/>
      <c r="G61" s="64"/>
      <c r="H61" s="64"/>
    </row>
    <row r="62" spans="1:8" x14ac:dyDescent="0.25">
      <c r="A62" s="16" t="s">
        <v>68</v>
      </c>
      <c r="B62" s="16" t="s">
        <v>69</v>
      </c>
      <c r="C62" s="16" t="s">
        <v>45</v>
      </c>
      <c r="D62" s="37">
        <v>10.5</v>
      </c>
      <c r="E62" s="33" t="s">
        <v>180</v>
      </c>
      <c r="F62" s="33"/>
      <c r="G62" s="64"/>
      <c r="H62" s="64"/>
    </row>
    <row r="63" spans="1:8" ht="30" x14ac:dyDescent="0.25">
      <c r="A63" s="16" t="s">
        <v>70</v>
      </c>
      <c r="B63" s="16" t="s">
        <v>50</v>
      </c>
      <c r="C63" s="19" t="s">
        <v>71</v>
      </c>
      <c r="D63" s="31" t="s">
        <v>174</v>
      </c>
      <c r="E63" s="33" t="s">
        <v>181</v>
      </c>
      <c r="F63" s="33"/>
      <c r="G63" s="64"/>
      <c r="H63" s="64"/>
    </row>
    <row r="64" spans="1:8" x14ac:dyDescent="0.25">
      <c r="A64" s="16" t="s">
        <v>72</v>
      </c>
      <c r="B64" s="16" t="s">
        <v>50</v>
      </c>
      <c r="C64" s="19" t="s">
        <v>73</v>
      </c>
      <c r="D64" s="31" t="s">
        <v>174</v>
      </c>
      <c r="E64" s="33" t="s">
        <v>182</v>
      </c>
      <c r="F64" s="33"/>
      <c r="G64" s="64"/>
      <c r="H64" s="64"/>
    </row>
    <row r="65" spans="1:11" x14ac:dyDescent="0.25">
      <c r="A65" s="16" t="s">
        <v>74</v>
      </c>
      <c r="B65" s="16" t="s">
        <v>50</v>
      </c>
      <c r="C65" s="19" t="s">
        <v>75</v>
      </c>
      <c r="D65" s="31" t="s">
        <v>174</v>
      </c>
      <c r="E65" s="33" t="s">
        <v>183</v>
      </c>
      <c r="F65" s="33"/>
      <c r="G65" s="64"/>
      <c r="H65" s="64"/>
    </row>
    <row r="66" spans="1:11" x14ac:dyDescent="0.25">
      <c r="A66" s="16" t="s">
        <v>76</v>
      </c>
      <c r="B66" s="16" t="s">
        <v>50</v>
      </c>
      <c r="C66" s="19" t="s">
        <v>77</v>
      </c>
      <c r="D66" s="31" t="s">
        <v>174</v>
      </c>
      <c r="E66" s="33" t="s">
        <v>184</v>
      </c>
      <c r="F66" s="33"/>
      <c r="G66" s="64"/>
      <c r="H66" s="64"/>
    </row>
    <row r="67" spans="1:11" x14ac:dyDescent="0.25">
      <c r="A67" s="16" t="s">
        <v>78</v>
      </c>
      <c r="B67" s="16" t="s">
        <v>50</v>
      </c>
      <c r="C67" s="16" t="s">
        <v>79</v>
      </c>
      <c r="D67" s="31" t="s">
        <v>174</v>
      </c>
      <c r="E67" s="33" t="s">
        <v>184</v>
      </c>
      <c r="F67" s="33"/>
      <c r="G67" s="64"/>
      <c r="H67" s="64"/>
    </row>
    <row r="68" spans="1:11" x14ac:dyDescent="0.25">
      <c r="A68" s="16" t="s">
        <v>80</v>
      </c>
      <c r="B68" s="16" t="s">
        <v>55</v>
      </c>
      <c r="C68" s="16" t="s">
        <v>56</v>
      </c>
      <c r="D68" s="31" t="s">
        <v>176</v>
      </c>
      <c r="E68" s="33" t="s">
        <v>185</v>
      </c>
      <c r="F68" s="33"/>
      <c r="G68" s="64"/>
      <c r="H68" s="64"/>
    </row>
    <row r="69" spans="1:11" x14ac:dyDescent="0.25">
      <c r="G69" s="64"/>
      <c r="H69" s="64"/>
    </row>
    <row r="70" spans="1:11" x14ac:dyDescent="0.25">
      <c r="A70" s="3" t="s">
        <v>87</v>
      </c>
    </row>
    <row r="72" spans="1:11" ht="75" x14ac:dyDescent="0.25">
      <c r="A72" s="21" t="s">
        <v>6</v>
      </c>
      <c r="B72" s="13" t="s">
        <v>88</v>
      </c>
      <c r="C72" s="13" t="s">
        <v>89</v>
      </c>
      <c r="D72" s="13" t="s">
        <v>90</v>
      </c>
      <c r="E72" s="13" t="s">
        <v>91</v>
      </c>
      <c r="F72" s="13" t="s">
        <v>114</v>
      </c>
      <c r="G72" s="63" t="s">
        <v>143</v>
      </c>
      <c r="H72" s="63" t="s">
        <v>142</v>
      </c>
      <c r="I72" s="13" t="s">
        <v>100</v>
      </c>
    </row>
    <row r="73" spans="1:11" ht="28.15" customHeight="1" x14ac:dyDescent="0.25">
      <c r="A73" s="22" t="s">
        <v>95</v>
      </c>
      <c r="B73" s="16" t="s">
        <v>144</v>
      </c>
      <c r="C73" s="31" t="s">
        <v>186</v>
      </c>
      <c r="D73" s="31" t="s">
        <v>187</v>
      </c>
      <c r="E73" s="83">
        <v>266</v>
      </c>
      <c r="F73" s="83">
        <v>0.375</v>
      </c>
      <c r="G73" s="16"/>
      <c r="H73" s="16"/>
      <c r="I73" s="52">
        <f>+E73*F73</f>
        <v>99.75</v>
      </c>
      <c r="J73" s="108" t="str">
        <f>+IF(I73&lt;C2-F73,"Per maža siūloma elektrinės galia, pasiūlymas bus atmestas",IF(I73&gt;C2+F73,"Per didelė siūloma elektrinės galia, pasiūlymas bus atmestas",""))</f>
        <v/>
      </c>
      <c r="K73" s="109"/>
    </row>
    <row r="74" spans="1:11" x14ac:dyDescent="0.25">
      <c r="A74" s="22" t="s">
        <v>97</v>
      </c>
      <c r="B74" s="16" t="s">
        <v>141</v>
      </c>
      <c r="C74" s="31" t="s">
        <v>188</v>
      </c>
      <c r="D74" s="31" t="s">
        <v>189</v>
      </c>
      <c r="E74" s="83">
        <v>1</v>
      </c>
      <c r="F74" s="83">
        <v>100</v>
      </c>
      <c r="G74" s="71">
        <v>98.3</v>
      </c>
      <c r="H74" s="110">
        <f>IF(SUM(F74:F76)=0,"",ROUND((E74*F74*G74+E75*F75*G75+E76*F76*G76)/(E74*F74+E75*F75+E76*F76),2))</f>
        <v>98.3</v>
      </c>
      <c r="I74" s="17">
        <f>+E74*F74</f>
        <v>100</v>
      </c>
    </row>
    <row r="75" spans="1:11" x14ac:dyDescent="0.25">
      <c r="A75" s="22" t="s">
        <v>98</v>
      </c>
      <c r="B75" s="16" t="s">
        <v>141</v>
      </c>
      <c r="C75" s="31"/>
      <c r="D75" s="31"/>
      <c r="E75" s="32"/>
      <c r="F75" s="32"/>
      <c r="G75" s="71"/>
      <c r="H75" s="111"/>
      <c r="I75" s="17">
        <f>+E75*F75</f>
        <v>0</v>
      </c>
      <c r="K75" s="30" t="str">
        <f>IFERROR(CONCATENATE("- inverterių apkrovimas ",ROUND(I73/SUM(I74:I76)*100,1)," proc."),"")</f>
        <v>- inverterių apkrovimas 99,8 proc.</v>
      </c>
    </row>
    <row r="76" spans="1:11" x14ac:dyDescent="0.25">
      <c r="A76" s="22" t="s">
        <v>118</v>
      </c>
      <c r="B76" s="16" t="s">
        <v>141</v>
      </c>
      <c r="C76" s="31"/>
      <c r="D76" s="31"/>
      <c r="E76" s="32"/>
      <c r="F76" s="32"/>
      <c r="G76" s="71"/>
      <c r="H76" s="112"/>
      <c r="I76" s="17">
        <f>+E76*F76</f>
        <v>0</v>
      </c>
    </row>
    <row r="77" spans="1:11" x14ac:dyDescent="0.25">
      <c r="A77" s="22" t="s">
        <v>119</v>
      </c>
      <c r="B77" s="16" t="s">
        <v>92</v>
      </c>
      <c r="C77" s="31"/>
      <c r="D77" s="31"/>
      <c r="E77" s="31"/>
      <c r="F77" s="31"/>
      <c r="G77" s="16"/>
      <c r="H77" s="16"/>
      <c r="I77" s="23">
        <f>+E77*F77</f>
        <v>0</v>
      </c>
    </row>
    <row r="79" spans="1:11" x14ac:dyDescent="0.25">
      <c r="A79" s="3" t="s">
        <v>93</v>
      </c>
    </row>
    <row r="80" spans="1:11" ht="5.45" customHeight="1" x14ac:dyDescent="0.25"/>
    <row r="81" spans="1:9" ht="33.6" customHeight="1" x14ac:dyDescent="0.25">
      <c r="A81" s="21" t="s">
        <v>6</v>
      </c>
      <c r="B81" s="92" t="s">
        <v>94</v>
      </c>
      <c r="C81" s="92"/>
      <c r="D81" s="92"/>
      <c r="E81" s="92"/>
      <c r="F81" s="24" t="s">
        <v>101</v>
      </c>
      <c r="G81" s="65"/>
      <c r="H81" s="65"/>
    </row>
    <row r="82" spans="1:9" x14ac:dyDescent="0.25">
      <c r="A82" s="22" t="s">
        <v>95</v>
      </c>
      <c r="B82" s="92" t="s">
        <v>96</v>
      </c>
      <c r="C82" s="92"/>
      <c r="D82" s="92"/>
      <c r="E82" s="92"/>
      <c r="F82" s="70">
        <v>1100</v>
      </c>
      <c r="G82" s="65"/>
      <c r="H82" s="65"/>
    </row>
    <row r="83" spans="1:9" x14ac:dyDescent="0.25">
      <c r="A83" s="22" t="s">
        <v>97</v>
      </c>
      <c r="B83" s="92" t="s">
        <v>145</v>
      </c>
      <c r="C83" s="92"/>
      <c r="D83" s="92"/>
      <c r="E83" s="92"/>
      <c r="F83" s="70">
        <v>40400</v>
      </c>
      <c r="G83" s="65"/>
      <c r="H83" s="65"/>
    </row>
    <row r="84" spans="1:9" x14ac:dyDescent="0.25">
      <c r="A84" s="22" t="s">
        <v>98</v>
      </c>
      <c r="B84" s="92" t="s">
        <v>99</v>
      </c>
      <c r="C84" s="92"/>
      <c r="D84" s="92"/>
      <c r="E84" s="92"/>
      <c r="F84" s="70">
        <v>12300</v>
      </c>
      <c r="G84" s="65"/>
      <c r="H84" s="65"/>
    </row>
    <row r="85" spans="1:9" ht="32.450000000000003" customHeight="1" x14ac:dyDescent="0.25">
      <c r="A85" s="25"/>
      <c r="B85" s="25"/>
      <c r="D85" s="98" t="s">
        <v>134</v>
      </c>
      <c r="E85" s="99"/>
      <c r="F85" s="69">
        <f>SUM(F82:F83,F84)</f>
        <v>53800</v>
      </c>
      <c r="G85" s="108" t="str">
        <f>+IF($F$85&gt;$C$6,"Pasiūlymas viršija numatytą biudžetą ir bus atmestas","")</f>
        <v/>
      </c>
      <c r="H85" s="113"/>
      <c r="I85" s="113"/>
    </row>
    <row r="86" spans="1:9" x14ac:dyDescent="0.25">
      <c r="A86" s="100" t="str">
        <f>+IF(D86&lt;&gt;21,"Paaiškinimas dėl nestandartinio PVM:","")</f>
        <v/>
      </c>
      <c r="B86" s="100"/>
      <c r="C86" s="59"/>
      <c r="D86" s="58">
        <v>21</v>
      </c>
      <c r="E86" s="51" t="s">
        <v>133</v>
      </c>
      <c r="F86" s="68">
        <f>ROUND(F85*D86/100,2)</f>
        <v>11298</v>
      </c>
      <c r="G86" s="65"/>
      <c r="H86" s="65"/>
    </row>
    <row r="87" spans="1:9" ht="14.45" customHeight="1" x14ac:dyDescent="0.25">
      <c r="A87" s="26"/>
      <c r="B87" s="27"/>
      <c r="D87" s="98" t="s">
        <v>135</v>
      </c>
      <c r="E87" s="99"/>
      <c r="F87" s="67">
        <f>ROUND(F85+F86,2)</f>
        <v>65098</v>
      </c>
      <c r="G87" s="65"/>
      <c r="H87" s="65"/>
    </row>
    <row r="88" spans="1:9" x14ac:dyDescent="0.25">
      <c r="G88" s="65"/>
      <c r="H88" s="65"/>
    </row>
    <row r="89" spans="1:9" x14ac:dyDescent="0.25">
      <c r="A89" s="114" t="s">
        <v>129</v>
      </c>
      <c r="B89" s="114"/>
      <c r="C89" s="114"/>
      <c r="D89" s="114"/>
      <c r="E89" s="114"/>
      <c r="F89" s="114"/>
      <c r="G89" s="65"/>
      <c r="H89" s="65"/>
    </row>
    <row r="90" spans="1:9" x14ac:dyDescent="0.25">
      <c r="A90" s="47" t="s">
        <v>102</v>
      </c>
      <c r="B90" s="87" t="s">
        <v>103</v>
      </c>
      <c r="C90" s="87"/>
      <c r="D90" s="19" t="s">
        <v>104</v>
      </c>
      <c r="E90" s="97" t="s">
        <v>105</v>
      </c>
      <c r="F90" s="97"/>
      <c r="G90" s="65"/>
      <c r="H90" s="65"/>
    </row>
    <row r="91" spans="1:9" x14ac:dyDescent="0.25">
      <c r="A91" s="48"/>
      <c r="B91" s="84"/>
      <c r="C91" s="84"/>
      <c r="D91" s="48"/>
      <c r="E91" s="95"/>
      <c r="F91" s="96"/>
      <c r="G91" s="65"/>
      <c r="H91" s="65"/>
    </row>
    <row r="92" spans="1:9" x14ac:dyDescent="0.25">
      <c r="A92" s="48"/>
      <c r="B92" s="84"/>
      <c r="C92" s="84"/>
      <c r="D92" s="48"/>
      <c r="E92" s="95"/>
      <c r="F92" s="96"/>
      <c r="G92" s="65"/>
      <c r="H92" s="65"/>
    </row>
    <row r="93" spans="1:9" x14ac:dyDescent="0.25">
      <c r="A93" s="48"/>
      <c r="B93" s="84"/>
      <c r="C93" s="84"/>
      <c r="D93" s="48"/>
      <c r="E93" s="95"/>
      <c r="F93" s="96"/>
      <c r="G93" s="65"/>
      <c r="H93" s="65"/>
    </row>
    <row r="94" spans="1:9" x14ac:dyDescent="0.25">
      <c r="A94" s="48"/>
      <c r="B94" s="84"/>
      <c r="C94" s="84"/>
      <c r="D94" s="48"/>
      <c r="E94" s="95"/>
      <c r="F94" s="96"/>
      <c r="G94" s="65"/>
      <c r="H94" s="65"/>
    </row>
    <row r="95" spans="1:9" x14ac:dyDescent="0.25">
      <c r="A95" s="48"/>
      <c r="B95" s="84"/>
      <c r="C95" s="84"/>
      <c r="D95" s="48"/>
      <c r="E95" s="95"/>
      <c r="F95" s="96"/>
      <c r="G95" s="65"/>
      <c r="H95" s="65"/>
    </row>
    <row r="96" spans="1:9" x14ac:dyDescent="0.25">
      <c r="A96" s="48"/>
      <c r="B96" s="84"/>
      <c r="C96" s="84"/>
      <c r="D96" s="48"/>
      <c r="E96" s="95"/>
      <c r="F96" s="96"/>
      <c r="G96" s="65"/>
      <c r="H96" s="65"/>
    </row>
    <row r="97" spans="1:8" x14ac:dyDescent="0.25">
      <c r="G97" s="65"/>
      <c r="H97" s="65"/>
    </row>
    <row r="98" spans="1:8" x14ac:dyDescent="0.25">
      <c r="A98" s="114" t="s">
        <v>130</v>
      </c>
      <c r="B98" s="114"/>
      <c r="C98" s="114"/>
      <c r="D98" s="114"/>
      <c r="E98" s="114"/>
      <c r="F98" s="114"/>
      <c r="G98" s="65"/>
      <c r="H98" s="65"/>
    </row>
    <row r="99" spans="1:8" x14ac:dyDescent="0.25">
      <c r="A99" s="13" t="s">
        <v>102</v>
      </c>
      <c r="B99" s="87" t="s">
        <v>103</v>
      </c>
      <c r="C99" s="87"/>
      <c r="D99" s="19" t="s">
        <v>104</v>
      </c>
      <c r="E99" s="97" t="s">
        <v>105</v>
      </c>
      <c r="F99" s="97"/>
      <c r="G99" s="65"/>
      <c r="H99" s="65"/>
    </row>
    <row r="100" spans="1:8" x14ac:dyDescent="0.25">
      <c r="A100" s="42"/>
      <c r="B100" s="84"/>
      <c r="C100" s="84"/>
      <c r="D100" s="42"/>
      <c r="E100" s="95"/>
      <c r="F100" s="96"/>
      <c r="G100" s="65"/>
      <c r="H100" s="65"/>
    </row>
    <row r="101" spans="1:8" x14ac:dyDescent="0.25">
      <c r="A101" s="42"/>
      <c r="B101" s="84"/>
      <c r="C101" s="84"/>
      <c r="D101" s="42"/>
      <c r="E101" s="95"/>
      <c r="F101" s="96"/>
      <c r="G101" s="65"/>
      <c r="H101" s="65"/>
    </row>
    <row r="102" spans="1:8" x14ac:dyDescent="0.25">
      <c r="A102" s="42"/>
      <c r="B102" s="84"/>
      <c r="C102" s="84"/>
      <c r="D102" s="42"/>
      <c r="E102" s="95"/>
      <c r="F102" s="96"/>
      <c r="G102" s="65"/>
      <c r="H102" s="65"/>
    </row>
    <row r="103" spans="1:8" x14ac:dyDescent="0.25">
      <c r="A103" s="42"/>
      <c r="B103" s="84"/>
      <c r="C103" s="84"/>
      <c r="D103" s="42"/>
      <c r="E103" s="95"/>
      <c r="F103" s="96"/>
      <c r="G103" s="65"/>
      <c r="H103" s="65"/>
    </row>
    <row r="104" spans="1:8" x14ac:dyDescent="0.25">
      <c r="A104" s="42"/>
      <c r="B104" s="84"/>
      <c r="C104" s="84"/>
      <c r="D104" s="42"/>
      <c r="E104" s="95"/>
      <c r="F104" s="96"/>
      <c r="G104" s="65"/>
      <c r="H104" s="65"/>
    </row>
    <row r="105" spans="1:8" x14ac:dyDescent="0.25">
      <c r="A105" s="42"/>
      <c r="B105" s="84"/>
      <c r="C105" s="84"/>
      <c r="D105" s="42"/>
      <c r="E105" s="95"/>
      <c r="F105" s="96"/>
      <c r="G105" s="65"/>
      <c r="H105" s="65"/>
    </row>
    <row r="106" spans="1:8" customFormat="1" x14ac:dyDescent="0.25">
      <c r="G106" s="65"/>
      <c r="H106" s="65"/>
    </row>
    <row r="107" spans="1:8" s="1" customFormat="1" x14ac:dyDescent="0.25">
      <c r="A107" s="60" t="s">
        <v>136</v>
      </c>
      <c r="B107" s="61"/>
      <c r="C107" s="61"/>
      <c r="D107" s="61"/>
      <c r="E107" s="61"/>
      <c r="F107" s="61"/>
      <c r="G107" s="65"/>
      <c r="H107" s="65"/>
    </row>
    <row r="108" spans="1:8" s="1" customFormat="1" x14ac:dyDescent="0.25">
      <c r="A108" s="50" t="s">
        <v>137</v>
      </c>
      <c r="B108" s="49"/>
      <c r="C108" s="49"/>
      <c r="D108" s="49"/>
      <c r="E108" s="49"/>
      <c r="F108" s="49"/>
      <c r="G108" s="65"/>
      <c r="H108" s="65"/>
    </row>
    <row r="109" spans="1:8" s="1" customFormat="1" x14ac:dyDescent="0.25">
      <c r="A109" s="2" t="s">
        <v>102</v>
      </c>
      <c r="B109" s="86" t="s">
        <v>124</v>
      </c>
      <c r="C109" s="86"/>
      <c r="D109" s="88" t="s">
        <v>125</v>
      </c>
      <c r="E109" s="88"/>
      <c r="F109" s="2" t="s">
        <v>126</v>
      </c>
      <c r="G109" s="65"/>
      <c r="H109" s="65"/>
    </row>
    <row r="110" spans="1:8" s="1" customFormat="1" ht="30" customHeight="1" x14ac:dyDescent="0.25">
      <c r="A110" s="31"/>
      <c r="B110" s="87" t="s">
        <v>127</v>
      </c>
      <c r="C110" s="87"/>
      <c r="D110" s="89" t="s">
        <v>156</v>
      </c>
      <c r="E110" s="89"/>
      <c r="F110" s="31" t="s">
        <v>190</v>
      </c>
      <c r="G110" s="65"/>
      <c r="H110" s="65"/>
    </row>
    <row r="111" spans="1:8" s="1" customFormat="1" ht="71.45" customHeight="1" x14ac:dyDescent="0.25">
      <c r="A111" s="31"/>
      <c r="B111" s="87" t="str">
        <f>CONCATENATE("Specialistas, turintis teisę eiti ne žemesnės kaip",C7," statinio projekto dalies vadovo pareigas.
Statiniai: negyvenamieji pastatai 
Projekto dalys: elektrotechnikos (iki 1000V), procesų valdymo ir automatizacijos.")</f>
        <v>Specialistas, turintis teisę eiti ne žemesnės kaip neypatingojo statinio projekto dalies vadovo pareigas.
Statiniai: negyvenamieji pastatai 
Projekto dalys: elektrotechnikos (iki 1000V), procesų valdymo ir automatizacijos.</v>
      </c>
      <c r="C111" s="87"/>
      <c r="D111" s="89" t="s">
        <v>156</v>
      </c>
      <c r="E111" s="89"/>
      <c r="F111" s="31" t="s">
        <v>191</v>
      </c>
      <c r="G111" s="65"/>
      <c r="H111" s="65"/>
    </row>
    <row r="112" spans="1:8" x14ac:dyDescent="0.25">
      <c r="E112" s="28"/>
      <c r="G112" s="65"/>
      <c r="H112" s="65"/>
    </row>
    <row r="113" spans="1:8" x14ac:dyDescent="0.25">
      <c r="A113" s="90" t="s">
        <v>115</v>
      </c>
      <c r="B113" s="90"/>
      <c r="C113" s="90"/>
      <c r="D113" s="90"/>
      <c r="E113" s="90"/>
      <c r="F113" s="90"/>
      <c r="G113" s="65"/>
      <c r="H113" s="65"/>
    </row>
    <row r="114" spans="1:8" x14ac:dyDescent="0.25">
      <c r="A114" s="24" t="s">
        <v>102</v>
      </c>
      <c r="B114" s="92" t="s">
        <v>106</v>
      </c>
      <c r="C114" s="92"/>
      <c r="D114" s="92"/>
      <c r="E114" s="92"/>
      <c r="F114" s="24" t="s">
        <v>107</v>
      </c>
      <c r="G114" s="65"/>
      <c r="H114" s="65"/>
    </row>
    <row r="115" spans="1:8" x14ac:dyDescent="0.25">
      <c r="A115" s="39"/>
      <c r="B115" s="91" t="s">
        <v>192</v>
      </c>
      <c r="C115" s="91"/>
      <c r="D115" s="91"/>
      <c r="E115" s="91"/>
      <c r="F115" s="43">
        <v>15</v>
      </c>
      <c r="G115" s="65"/>
      <c r="H115" s="65"/>
    </row>
    <row r="116" spans="1:8" x14ac:dyDescent="0.25">
      <c r="A116" s="39"/>
      <c r="B116" s="91" t="s">
        <v>193</v>
      </c>
      <c r="C116" s="91"/>
      <c r="D116" s="91"/>
      <c r="E116" s="91"/>
      <c r="F116" s="43">
        <v>55</v>
      </c>
      <c r="G116" s="65"/>
      <c r="H116" s="65"/>
    </row>
    <row r="117" spans="1:8" x14ac:dyDescent="0.25">
      <c r="A117" s="39"/>
      <c r="B117" s="91" t="s">
        <v>194</v>
      </c>
      <c r="C117" s="91"/>
      <c r="D117" s="91"/>
      <c r="E117" s="91"/>
      <c r="F117" s="43">
        <v>12</v>
      </c>
      <c r="G117" s="65"/>
      <c r="H117" s="65"/>
    </row>
    <row r="118" spans="1:8" x14ac:dyDescent="0.25">
      <c r="A118" s="39"/>
      <c r="B118" s="91" t="s">
        <v>195</v>
      </c>
      <c r="C118" s="91"/>
      <c r="D118" s="91"/>
      <c r="E118" s="91"/>
      <c r="F118" s="43">
        <v>4</v>
      </c>
      <c r="G118" s="65"/>
      <c r="H118" s="65"/>
    </row>
    <row r="119" spans="1:8" x14ac:dyDescent="0.25">
      <c r="A119" s="39"/>
      <c r="B119" s="91"/>
      <c r="C119" s="91"/>
      <c r="D119" s="91"/>
      <c r="E119" s="91"/>
      <c r="F119" s="43"/>
      <c r="G119" s="65"/>
      <c r="H119" s="65"/>
    </row>
    <row r="120" spans="1:8" x14ac:dyDescent="0.25">
      <c r="A120" s="39"/>
      <c r="B120" s="91"/>
      <c r="C120" s="91"/>
      <c r="D120" s="91"/>
      <c r="E120" s="91"/>
      <c r="F120" s="43"/>
      <c r="G120" s="65"/>
      <c r="H120" s="65"/>
    </row>
    <row r="121" spans="1:8" x14ac:dyDescent="0.25">
      <c r="A121" s="39"/>
      <c r="B121" s="91"/>
      <c r="C121" s="91"/>
      <c r="D121" s="91"/>
      <c r="E121" s="91"/>
      <c r="F121" s="43"/>
      <c r="G121" s="65"/>
      <c r="H121" s="65"/>
    </row>
    <row r="122" spans="1:8" x14ac:dyDescent="0.25">
      <c r="A122" s="39"/>
      <c r="B122" s="91"/>
      <c r="C122" s="91"/>
      <c r="D122" s="91"/>
      <c r="E122" s="91"/>
      <c r="F122" s="43"/>
      <c r="G122" s="65"/>
      <c r="H122" s="65"/>
    </row>
    <row r="123" spans="1:8" x14ac:dyDescent="0.25">
      <c r="A123" s="39"/>
      <c r="B123" s="91"/>
      <c r="C123" s="91"/>
      <c r="D123" s="91"/>
      <c r="E123" s="91"/>
      <c r="F123" s="43"/>
      <c r="G123" s="65"/>
      <c r="H123" s="65"/>
    </row>
    <row r="124" spans="1:8" x14ac:dyDescent="0.25">
      <c r="A124" s="39"/>
      <c r="B124" s="91"/>
      <c r="C124" s="91"/>
      <c r="D124" s="91"/>
      <c r="E124" s="91"/>
      <c r="F124" s="43"/>
      <c r="G124" s="65"/>
      <c r="H124" s="65"/>
    </row>
    <row r="125" spans="1:8" x14ac:dyDescent="0.25">
      <c r="A125" s="39"/>
      <c r="B125" s="91"/>
      <c r="C125" s="91"/>
      <c r="D125" s="91"/>
      <c r="E125" s="91"/>
      <c r="F125" s="43"/>
      <c r="G125" s="65"/>
      <c r="H125" s="65"/>
    </row>
    <row r="126" spans="1:8" x14ac:dyDescent="0.25">
      <c r="A126" s="39"/>
      <c r="B126" s="91"/>
      <c r="C126" s="91"/>
      <c r="D126" s="91"/>
      <c r="E126" s="91"/>
      <c r="F126" s="43"/>
      <c r="G126" s="65"/>
      <c r="H126" s="65"/>
    </row>
    <row r="127" spans="1:8" x14ac:dyDescent="0.25">
      <c r="A127" s="39"/>
      <c r="B127" s="91"/>
      <c r="C127" s="91"/>
      <c r="D127" s="91"/>
      <c r="E127" s="91"/>
      <c r="F127" s="43"/>
      <c r="G127" s="65"/>
      <c r="H127" s="65"/>
    </row>
    <row r="128" spans="1:8" x14ac:dyDescent="0.25">
      <c r="A128" s="39"/>
      <c r="B128" s="91"/>
      <c r="C128" s="91"/>
      <c r="D128" s="91"/>
      <c r="E128" s="91"/>
      <c r="F128" s="43"/>
      <c r="G128" s="65"/>
      <c r="H128" s="65"/>
    </row>
    <row r="129" spans="1:8" x14ac:dyDescent="0.25">
      <c r="A129" s="39"/>
      <c r="B129" s="91"/>
      <c r="C129" s="91"/>
      <c r="D129" s="91"/>
      <c r="E129" s="91"/>
      <c r="F129" s="43"/>
      <c r="G129" s="65"/>
      <c r="H129" s="65"/>
    </row>
    <row r="130" spans="1:8" ht="55.35" customHeight="1" x14ac:dyDescent="0.25">
      <c r="A130" s="93" t="s">
        <v>116</v>
      </c>
      <c r="B130" s="93"/>
      <c r="C130" s="93"/>
      <c r="D130" s="93"/>
      <c r="E130" s="93"/>
      <c r="F130" s="93"/>
      <c r="G130" s="65"/>
      <c r="H130" s="65"/>
    </row>
    <row r="131" spans="1:8" x14ac:dyDescent="0.25">
      <c r="A131" s="19" t="s">
        <v>102</v>
      </c>
      <c r="B131" s="94" t="s">
        <v>108</v>
      </c>
      <c r="C131" s="94"/>
      <c r="D131" s="94"/>
      <c r="E131" s="94"/>
      <c r="F131" s="24" t="s">
        <v>107</v>
      </c>
      <c r="G131" s="65"/>
      <c r="H131" s="65"/>
    </row>
    <row r="132" spans="1:8" x14ac:dyDescent="0.25">
      <c r="A132" s="38"/>
      <c r="B132" s="91" t="s">
        <v>194</v>
      </c>
      <c r="C132" s="91"/>
      <c r="D132" s="91"/>
      <c r="E132" s="91"/>
      <c r="F132" s="42">
        <v>12</v>
      </c>
      <c r="G132" s="65"/>
      <c r="H132" s="65"/>
    </row>
    <row r="133" spans="1:8" x14ac:dyDescent="0.25">
      <c r="A133" s="38"/>
      <c r="B133" s="84"/>
      <c r="C133" s="84"/>
      <c r="D133" s="84"/>
      <c r="E133" s="84"/>
      <c r="F133" s="42"/>
      <c r="G133" s="65"/>
      <c r="H133" s="65"/>
    </row>
    <row r="134" spans="1:8" x14ac:dyDescent="0.25">
      <c r="A134" s="38"/>
      <c r="B134" s="84"/>
      <c r="C134" s="84"/>
      <c r="D134" s="84"/>
      <c r="E134" s="84"/>
      <c r="F134" s="42"/>
      <c r="G134" s="65"/>
      <c r="H134" s="65"/>
    </row>
    <row r="135" spans="1:8" x14ac:dyDescent="0.25">
      <c r="A135" s="38"/>
      <c r="B135" s="84"/>
      <c r="C135" s="84"/>
      <c r="D135" s="84"/>
      <c r="E135" s="84"/>
      <c r="F135" s="42"/>
      <c r="G135" s="65"/>
      <c r="H135" s="65"/>
    </row>
    <row r="136" spans="1:8" x14ac:dyDescent="0.25">
      <c r="A136" s="38"/>
      <c r="B136" s="84"/>
      <c r="C136" s="84"/>
      <c r="D136" s="84"/>
      <c r="E136" s="84"/>
      <c r="F136" s="42"/>
      <c r="G136" s="65"/>
      <c r="H136" s="65"/>
    </row>
    <row r="137" spans="1:8" x14ac:dyDescent="0.25">
      <c r="A137" s="38"/>
      <c r="B137" s="84"/>
      <c r="C137" s="84"/>
      <c r="D137" s="84"/>
      <c r="E137" s="84"/>
      <c r="F137" s="42"/>
      <c r="G137" s="65"/>
      <c r="H137" s="65"/>
    </row>
    <row r="138" spans="1:8" x14ac:dyDescent="0.25">
      <c r="A138" s="38"/>
      <c r="B138" s="84"/>
      <c r="C138" s="84"/>
      <c r="D138" s="84"/>
      <c r="E138" s="84"/>
      <c r="F138" s="42"/>
      <c r="G138" s="65"/>
      <c r="H138" s="65"/>
    </row>
    <row r="139" spans="1:8" x14ac:dyDescent="0.25">
      <c r="A139" s="38"/>
      <c r="B139" s="84"/>
      <c r="C139" s="84"/>
      <c r="D139" s="84"/>
      <c r="E139" s="84"/>
      <c r="F139" s="42"/>
      <c r="G139" s="65"/>
      <c r="H139" s="65"/>
    </row>
    <row r="140" spans="1:8" x14ac:dyDescent="0.25">
      <c r="A140" s="38"/>
      <c r="B140" s="84"/>
      <c r="C140" s="84"/>
      <c r="D140" s="84"/>
      <c r="E140" s="84"/>
      <c r="F140" s="42"/>
      <c r="G140" s="65"/>
      <c r="H140" s="65"/>
    </row>
    <row r="141" spans="1:8" x14ac:dyDescent="0.25">
      <c r="A141" s="38"/>
      <c r="B141" s="84"/>
      <c r="C141" s="84"/>
      <c r="D141" s="84"/>
      <c r="E141" s="84"/>
      <c r="F141" s="42"/>
      <c r="G141" s="65"/>
      <c r="H141" s="65"/>
    </row>
    <row r="142" spans="1:8" x14ac:dyDescent="0.25">
      <c r="A142" s="38"/>
      <c r="B142" s="84"/>
      <c r="C142" s="84"/>
      <c r="D142" s="84"/>
      <c r="E142" s="84"/>
      <c r="F142" s="42"/>
      <c r="G142" s="65"/>
      <c r="H142" s="65"/>
    </row>
    <row r="143" spans="1:8" x14ac:dyDescent="0.25">
      <c r="A143" s="38"/>
      <c r="B143" s="84"/>
      <c r="C143" s="84"/>
      <c r="D143" s="84"/>
      <c r="E143" s="84"/>
      <c r="F143" s="42"/>
      <c r="G143" s="65"/>
      <c r="H143" s="65"/>
    </row>
    <row r="144" spans="1:8" x14ac:dyDescent="0.25">
      <c r="A144" s="38"/>
      <c r="B144" s="84"/>
      <c r="C144" s="84"/>
      <c r="D144" s="84"/>
      <c r="E144" s="84"/>
      <c r="F144" s="42"/>
      <c r="G144" s="65"/>
      <c r="H144" s="65"/>
    </row>
    <row r="145" spans="1:8" x14ac:dyDescent="0.25">
      <c r="A145" s="38"/>
      <c r="B145" s="84"/>
      <c r="C145" s="84"/>
      <c r="D145" s="84"/>
      <c r="E145" s="84"/>
      <c r="F145" s="42"/>
      <c r="G145" s="65"/>
      <c r="H145" s="65"/>
    </row>
    <row r="146" spans="1:8" x14ac:dyDescent="0.25">
      <c r="A146" s="38"/>
      <c r="B146" s="84"/>
      <c r="C146" s="84"/>
      <c r="D146" s="84"/>
      <c r="E146" s="84"/>
      <c r="F146" s="42"/>
      <c r="G146" s="65"/>
      <c r="H146" s="65"/>
    </row>
    <row r="147" spans="1:8" ht="39" customHeight="1" x14ac:dyDescent="0.25">
      <c r="A147" s="85" t="s">
        <v>109</v>
      </c>
      <c r="B147" s="85"/>
      <c r="C147" s="85"/>
      <c r="D147" s="85"/>
      <c r="E147" s="85"/>
      <c r="F147" s="85"/>
      <c r="G147" s="65"/>
      <c r="H147" s="65"/>
    </row>
    <row r="148" spans="1:8" x14ac:dyDescent="0.25">
      <c r="G148" s="65"/>
      <c r="H148" s="65"/>
    </row>
    <row r="149" spans="1:8" x14ac:dyDescent="0.25">
      <c r="B149" s="3" t="s">
        <v>140</v>
      </c>
      <c r="G149" s="65"/>
      <c r="H149" s="65"/>
    </row>
    <row r="150" spans="1:8" x14ac:dyDescent="0.25">
      <c r="G150" s="65"/>
      <c r="H150" s="65"/>
    </row>
    <row r="151" spans="1:8" x14ac:dyDescent="0.25">
      <c r="G151" s="65"/>
      <c r="H151" s="65"/>
    </row>
    <row r="152" spans="1:8" x14ac:dyDescent="0.25">
      <c r="G152" s="65"/>
      <c r="H152" s="65"/>
    </row>
    <row r="153" spans="1:8" x14ac:dyDescent="0.25">
      <c r="G153" s="65"/>
      <c r="H153" s="65"/>
    </row>
  </sheetData>
  <sheetProtection algorithmName="SHA-512" hashValue="tFgipxCkC4/DzV9xXxWk8lCl/5XkNx+S2KVWY4SOVxelqGf042ayALIHzH+qDhMiNKUWTcVTU3L66x2nqQoGPg==" saltValue="ASslkGtaPjhheqgWOai9OQ==" spinCount="100000" sheet="1" selectLockedCells="1"/>
  <protectedRanges>
    <protectedRange sqref="F115:F129 F132:F146 F100:F108 A107:A111 B109:B111 A100:C106 A115:B129 A132:B146 F82:F84 C107:C108 A91:C96 F91:F96" name="Range7"/>
    <protectedRange sqref="D39 G74:G76 D57:H68" name="Range5"/>
    <protectedRange sqref="D38:E38 E39" name="Range3"/>
    <protectedRange sqref="C28:C35" name="Range1"/>
    <protectedRange sqref="B18:I18" name="Range2"/>
    <protectedRange sqref="D41:H55" name="Range4"/>
    <protectedRange sqref="C73:H73 C77:H77 C74:F76 H74:H76" name="Range6"/>
  </protectedRanges>
  <mergeCells count="91">
    <mergeCell ref="A89:F89"/>
    <mergeCell ref="A98:F98"/>
    <mergeCell ref="B92:C92"/>
    <mergeCell ref="E92:F92"/>
    <mergeCell ref="B93:C93"/>
    <mergeCell ref="E93:F93"/>
    <mergeCell ref="B94:C94"/>
    <mergeCell ref="E94:F94"/>
    <mergeCell ref="B95:C95"/>
    <mergeCell ref="E95:F95"/>
    <mergeCell ref="E91:F91"/>
    <mergeCell ref="B90:C90"/>
    <mergeCell ref="E90:F90"/>
    <mergeCell ref="B91:C91"/>
    <mergeCell ref="J73:K73"/>
    <mergeCell ref="H74:H76"/>
    <mergeCell ref="G85:I85"/>
    <mergeCell ref="B81:E81"/>
    <mergeCell ref="B82:E82"/>
    <mergeCell ref="D85:E85"/>
    <mergeCell ref="D87:E87"/>
    <mergeCell ref="B83:E83"/>
    <mergeCell ref="B84:E84"/>
    <mergeCell ref="A86:B86"/>
    <mergeCell ref="B18:I18"/>
    <mergeCell ref="B19:I19"/>
    <mergeCell ref="B46:B47"/>
    <mergeCell ref="B58:B59"/>
    <mergeCell ref="B23:I23"/>
    <mergeCell ref="B24:I24"/>
    <mergeCell ref="B22:I22"/>
    <mergeCell ref="A26:I26"/>
    <mergeCell ref="A46:A47"/>
    <mergeCell ref="A58:A59"/>
    <mergeCell ref="B105:C105"/>
    <mergeCell ref="E105:F105"/>
    <mergeCell ref="B100:C100"/>
    <mergeCell ref="B99:C99"/>
    <mergeCell ref="B96:C96"/>
    <mergeCell ref="E96:F96"/>
    <mergeCell ref="E104:F104"/>
    <mergeCell ref="B101:C101"/>
    <mergeCell ref="B102:C102"/>
    <mergeCell ref="B103:C103"/>
    <mergeCell ref="B104:C104"/>
    <mergeCell ref="E101:F101"/>
    <mergeCell ref="E102:F102"/>
    <mergeCell ref="E103:F103"/>
    <mergeCell ref="E99:F99"/>
    <mergeCell ref="E100:F100"/>
    <mergeCell ref="B128:E128"/>
    <mergeCell ref="B129:E129"/>
    <mergeCell ref="A130:F130"/>
    <mergeCell ref="B131:E131"/>
    <mergeCell ref="B127:E127"/>
    <mergeCell ref="B114:E114"/>
    <mergeCell ref="B115:E115"/>
    <mergeCell ref="B125:E125"/>
    <mergeCell ref="B126:E126"/>
    <mergeCell ref="B121:E121"/>
    <mergeCell ref="B122:E122"/>
    <mergeCell ref="B123:E123"/>
    <mergeCell ref="B124:E124"/>
    <mergeCell ref="B143:E143"/>
    <mergeCell ref="B144:E144"/>
    <mergeCell ref="B145:E145"/>
    <mergeCell ref="B133:E133"/>
    <mergeCell ref="B134:E134"/>
    <mergeCell ref="B135:E135"/>
    <mergeCell ref="B136:E136"/>
    <mergeCell ref="B137:E137"/>
    <mergeCell ref="B138:E138"/>
    <mergeCell ref="B139:E139"/>
    <mergeCell ref="B140:E140"/>
    <mergeCell ref="B141:E141"/>
    <mergeCell ref="B146:E146"/>
    <mergeCell ref="A147:F147"/>
    <mergeCell ref="B109:C109"/>
    <mergeCell ref="B110:C110"/>
    <mergeCell ref="B111:C111"/>
    <mergeCell ref="D109:E109"/>
    <mergeCell ref="D110:E110"/>
    <mergeCell ref="D111:E111"/>
    <mergeCell ref="A113:F113"/>
    <mergeCell ref="B116:E116"/>
    <mergeCell ref="B117:E117"/>
    <mergeCell ref="B118:E118"/>
    <mergeCell ref="B119:E119"/>
    <mergeCell ref="B120:E120"/>
    <mergeCell ref="B132:E132"/>
    <mergeCell ref="B142:E142"/>
  </mergeCells>
  <conditionalFormatting sqref="I73">
    <cfRule type="cellIs" dxfId="3" priority="12" operator="lessThanOrEqual">
      <formula>$C$2-$F$73</formula>
    </cfRule>
    <cfRule type="cellIs" dxfId="2" priority="13" operator="greaterThanOrEqual">
      <formula>$C$2+$F$73</formula>
    </cfRule>
  </conditionalFormatting>
  <conditionalFormatting sqref="F85">
    <cfRule type="cellIs" dxfId="1" priority="3" operator="greaterThan">
      <formula>$C$6</formula>
    </cfRule>
  </conditionalFormatting>
  <conditionalFormatting sqref="H74">
    <cfRule type="cellIs" dxfId="0" priority="1" operator="lessThan">
      <formula>97</formula>
    </cfRule>
  </conditionalFormatting>
  <dataValidations count="18">
    <dataValidation type="date" operator="greaterThan" allowBlank="1" showInputMessage="1" showErrorMessage="1" error="Netinkamas datos formatas_x000a_YYYY-MM-DD" sqref="C28">
      <formula1>44136</formula1>
    </dataValidation>
    <dataValidation type="list" allowBlank="1" showInputMessage="1" showErrorMessage="1" error="Pasirenkama reikšmė" sqref="D41">
      <formula1>"Monokristalų technologija,Polikristalų technologija,Kita"</formula1>
    </dataValidation>
    <dataValidation type="list" allowBlank="1" showInputMessage="1" showErrorMessage="1" error="Pasirinkti iš sąrašo" sqref="D43:D44 D61">
      <formula1>"IP65,IP66,IP67,IP68"</formula1>
    </dataValidation>
    <dataValidation type="decimal" operator="greaterThanOrEqual" allowBlank="1" showInputMessage="1" showErrorMessage="1" error="Minimali reikšmė 1000 V" sqref="D45">
      <formula1>1000</formula1>
    </dataValidation>
    <dataValidation type="decimal" operator="lessThanOrEqual" allowBlank="1" showInputMessage="1" showErrorMessage="1" error="Temperatūra privalo būti žėmesnė kaip -40 °C" sqref="D46">
      <formula1>-40</formula1>
    </dataValidation>
    <dataValidation type="decimal" operator="greaterThanOrEqual" allowBlank="1" showInputMessage="1" showErrorMessage="1" error="Temperatūra privalo būti aukštesnė nei 85 °C" sqref="D47">
      <formula1>85</formula1>
    </dataValidation>
    <dataValidation type="decimal" operator="greaterThanOrEqual" allowBlank="1" showInputMessage="1" showErrorMessage="1" error="Reikalaujamas modulių efektyvumas ne mažiau kaip 19 %" sqref="D48">
      <formula1>19</formula1>
    </dataValidation>
    <dataValidation type="decimal" operator="greaterThanOrEqual" allowBlank="1" showInputMessage="1" showErrorMessage="1" error="Nurodoma reikšmė tūri būti ne mažesnė kaip 5 400 Pa" sqref="D49">
      <formula1>5400</formula1>
    </dataValidation>
    <dataValidation type="decimal" operator="greaterThanOrEqual" allowBlank="1" showInputMessage="1" showErrorMessage="1" error="Nurodoma reikšmė tūri būti ne mažesnė kaip 2 400 Pa" sqref="D50">
      <formula1>2400</formula1>
    </dataValidation>
    <dataValidation type="decimal" operator="greaterThanOrEqual" allowBlank="1" showInputMessage="1" showErrorMessage="1" error="Nurodoma reikšmė tūri būti ne mažesnė kaip 10 metų" sqref="D51 D62">
      <formula1>10</formula1>
    </dataValidation>
    <dataValidation type="decimal" operator="greaterThanOrEqual" allowBlank="1" showInputMessage="1" showErrorMessage="1" error="Ne mažiau kaip 80 %" sqref="D52">
      <formula1>80</formula1>
    </dataValidation>
    <dataValidation type="list" allowBlank="1" showInputMessage="1" showErrorMessage="1" error="Pasirinkti iš sąrašo" sqref="D57 D53:D54 D63:D67">
      <formula1>"Atitinka,Neatitinka"</formula1>
    </dataValidation>
    <dataValidation type="list" allowBlank="1" showInputMessage="1" showErrorMessage="1" error="Pasirinkti iš sąrašo" sqref="D55 D68 D39">
      <formula1>"Pateikiama,Nepateikiama"</formula1>
    </dataValidation>
    <dataValidation type="decimal" operator="lessThanOrEqual" allowBlank="1" showInputMessage="1" showErrorMessage="1" error="Temperatūra privalo būti žėmesnė kaip -25 °C" sqref="D58">
      <formula1>-25</formula1>
    </dataValidation>
    <dataValidation type="decimal" operator="greaterThanOrEqual" allowBlank="1" showInputMessage="1" showErrorMessage="1" error="Temperatūra privalo būti aukštesnė nei 60 °C" sqref="D59">
      <formula1>60</formula1>
    </dataValidation>
    <dataValidation type="decimal" operator="greaterThanOrEqual" allowBlank="1" showInputMessage="1" showErrorMessage="1" error="Reikalaujamas keitiklių efektyvumas ne mažiau kaip 97 %" sqref="G74:G76">
      <formula1>97</formula1>
    </dataValidation>
    <dataValidation type="decimal" operator="lessThanOrEqual" allowBlank="1" showInputMessage="1" showErrorMessage="1" error="Nustatytas maksimumas 1200 Eur" sqref="F82">
      <formula1>1200</formula1>
    </dataValidation>
    <dataValidation type="decimal" operator="greaterThanOrEqual" allowBlank="1" showInputMessage="1" showErrorMessage="1" error="Reikšmė tūri būti didesnė arba lygi už nurodytą reikalaujamą" sqref="D38">
      <formula1>C3</formula1>
    </dataValidation>
  </dataValidations>
  <pageMargins left="0.7" right="0.7" top="0.75" bottom="0.75" header="0.3" footer="0.3"/>
  <pageSetup paperSize="9"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1</vt:i4>
      </vt:variant>
    </vt:vector>
  </HeadingPairs>
  <TitlesOfParts>
    <vt:vector size="2" baseType="lpstr">
      <vt:lpstr>01</vt:lpstr>
      <vt:lpstr>'01'!Print_Area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Darius Šermukšnis</dc:creator>
  <cp:lastModifiedBy>128</cp:lastModifiedBy>
  <cp:lastPrinted>2021-07-15T11:26:45Z</cp:lastPrinted>
  <dcterms:created xsi:type="dcterms:W3CDTF">2020-10-26T11:02:59Z</dcterms:created>
  <dcterms:modified xsi:type="dcterms:W3CDTF">2021-07-15T11:28:25Z</dcterms:modified>
</cp:coreProperties>
</file>