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!NewBusiness\!Viešieji pirkimai\2022.05.16 - Sportas visiems\Pridavimui\Antrinis (pamažintos RD nuolaidos)\"/>
    </mc:Choice>
  </mc:AlternateContent>
  <xr:revisionPtr revIDLastSave="0" documentId="13_ncr:1_{87FBF961-11F9-4BAE-B493-70EC6CCC916A}" xr6:coauthVersionLast="47" xr6:coauthVersionMax="47" xr10:uidLastSave="{00000000-0000-0000-0000-000000000000}"/>
  <bookViews>
    <workbookView xWindow="28680" yWindow="-120" windowWidth="29040" windowHeight="15840" tabRatio="698" xr2:uid="{00000000-000D-0000-FFFF-FFFF00000000}"/>
  </bookViews>
  <sheets>
    <sheet name="Media planas" sheetId="3" r:id="rId1"/>
    <sheet name="TV reitingai" sheetId="4" r:id="rId2"/>
    <sheet name="Radijo reitingai" sheetId="6" r:id="rId3"/>
    <sheet name="klipų paskirtymas" sheetId="5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_________gp1">[1]Lithuania!#REF!</definedName>
    <definedName name="___________grp1">#REF!</definedName>
    <definedName name="___________grp2">#REF!</definedName>
    <definedName name="___________grp3">#REF!</definedName>
    <definedName name="___________grp4">#REF!</definedName>
    <definedName name="___________qf1">#REF!</definedName>
    <definedName name="___________qf2">#REF!</definedName>
    <definedName name="___________qf3">#REF!</definedName>
    <definedName name="___________qf4">#REF!</definedName>
    <definedName name="___________qty1">#REF!</definedName>
    <definedName name="___________qty2">#REF!</definedName>
    <definedName name="___________qty3">#REF!</definedName>
    <definedName name="___________qty4">#REF!</definedName>
    <definedName name="___________rqf1">'[2]Media Plan_darbinis'!#REF!</definedName>
    <definedName name="___________rqf2">'[2]Media Plan_darbinis'!#REF!</definedName>
    <definedName name="___________rqf3">'[2]Media Plan_darbinis'!#REF!</definedName>
    <definedName name="___________rqf4">'[2]Media Plan_darbinis'!#REF!</definedName>
    <definedName name="___________rqf5">'[2]Media Plan_darbinis'!#REF!</definedName>
    <definedName name="___________rqf6">'[2]Media Plan_darbinis'!#REF!</definedName>
    <definedName name="___________trp1">#REF!</definedName>
    <definedName name="___________trp2">#REF!</definedName>
    <definedName name="___________trp3">#REF!</definedName>
    <definedName name="___________trp4">#REF!</definedName>
    <definedName name="__________gp1">[1]Lithuania!#REF!</definedName>
    <definedName name="__________grp1">#REF!</definedName>
    <definedName name="__________grp2">#REF!</definedName>
    <definedName name="__________grp3">#REF!</definedName>
    <definedName name="__________grp4">#REF!</definedName>
    <definedName name="__________qf1">#REF!</definedName>
    <definedName name="__________qf2">#REF!</definedName>
    <definedName name="__________qf3">#REF!</definedName>
    <definedName name="__________qf4">#REF!</definedName>
    <definedName name="__________qty1">#REF!</definedName>
    <definedName name="__________qty2">#REF!</definedName>
    <definedName name="__________qty3">#REF!</definedName>
    <definedName name="__________qty4">#REF!</definedName>
    <definedName name="__________rqf1">'[2]Media Plan_darbinis'!#REF!</definedName>
    <definedName name="__________rqf2">'[2]Media Plan_darbinis'!#REF!</definedName>
    <definedName name="__________rqf3">'[2]Media Plan_darbinis'!#REF!</definedName>
    <definedName name="__________rqf4">'[2]Media Plan_darbinis'!#REF!</definedName>
    <definedName name="__________rqf5">'[2]Media Plan_darbinis'!#REF!</definedName>
    <definedName name="__________rqf6">'[2]Media Plan_darbinis'!#REF!</definedName>
    <definedName name="__________trp1">#REF!</definedName>
    <definedName name="__________trp2">#REF!</definedName>
    <definedName name="__________trp3">#REF!</definedName>
    <definedName name="__________trp4">#REF!</definedName>
    <definedName name="_________gp1">[3]Lithuania!#REF!</definedName>
    <definedName name="_________grp1">#REF!</definedName>
    <definedName name="_________grp2">#REF!</definedName>
    <definedName name="_________grp3">#REF!</definedName>
    <definedName name="_________grp4">#REF!</definedName>
    <definedName name="_________qf1">#REF!</definedName>
    <definedName name="_________qf2">#REF!</definedName>
    <definedName name="_________qf3">#REF!</definedName>
    <definedName name="_________qf4">#REF!</definedName>
    <definedName name="_________qty1">#REF!</definedName>
    <definedName name="_________qty2">#REF!</definedName>
    <definedName name="_________qty3">#REF!</definedName>
    <definedName name="_________qty4">#REF!</definedName>
    <definedName name="_________rqf1">'[2]Media Plan_darbinis'!#REF!</definedName>
    <definedName name="_________rqf2">'[2]Media Plan_darbinis'!#REF!</definedName>
    <definedName name="_________rqf3">'[2]Media Plan_darbinis'!#REF!</definedName>
    <definedName name="_________rqf4">'[2]Media Plan_darbinis'!#REF!</definedName>
    <definedName name="_________rqf5">'[2]Media Plan_darbinis'!#REF!</definedName>
    <definedName name="_________rqf6">'[2]Media Plan_darbinis'!#REF!</definedName>
    <definedName name="_________trp1">#REF!</definedName>
    <definedName name="_________trp2">#REF!</definedName>
    <definedName name="_________trp3">#REF!</definedName>
    <definedName name="_________trp4">#REF!</definedName>
    <definedName name="________gp1">[3]Lithuania!#REF!</definedName>
    <definedName name="________grp1">#REF!</definedName>
    <definedName name="________grp2">#REF!</definedName>
    <definedName name="________grp3">#REF!</definedName>
    <definedName name="________grp4">#REF!</definedName>
    <definedName name="________qf1">#REF!</definedName>
    <definedName name="________qf2">#REF!</definedName>
    <definedName name="________qf3">#REF!</definedName>
    <definedName name="________qf4">#REF!</definedName>
    <definedName name="________qty1">#REF!</definedName>
    <definedName name="________qty2">#REF!</definedName>
    <definedName name="________qty3">#REF!</definedName>
    <definedName name="________qty4">#REF!</definedName>
    <definedName name="________rqf1">'[2]Media Plan_darbinis'!#REF!</definedName>
    <definedName name="________rqf2">'[2]Media Plan_darbinis'!#REF!</definedName>
    <definedName name="________rqf3">'[2]Media Plan_darbinis'!#REF!</definedName>
    <definedName name="________rqf4">'[2]Media Plan_darbinis'!#REF!</definedName>
    <definedName name="________rqf5">'[2]Media Plan_darbinis'!#REF!</definedName>
    <definedName name="________rqf6">'[2]Media Plan_darbinis'!#REF!</definedName>
    <definedName name="________trp1">#REF!</definedName>
    <definedName name="________trp2">#REF!</definedName>
    <definedName name="________trp3">#REF!</definedName>
    <definedName name="________trp4">#REF!</definedName>
    <definedName name="_______gp1">[3]Lithuania!#REF!</definedName>
    <definedName name="_______grp1">#REF!</definedName>
    <definedName name="_______grp2">#REF!</definedName>
    <definedName name="_______grp3">#REF!</definedName>
    <definedName name="_______grp4">#REF!</definedName>
    <definedName name="_______qf1">#REF!</definedName>
    <definedName name="_______qf2">#REF!</definedName>
    <definedName name="_______qf3">#REF!</definedName>
    <definedName name="_______qf4">#REF!</definedName>
    <definedName name="_______qty1">#REF!</definedName>
    <definedName name="_______qty2">#REF!</definedName>
    <definedName name="_______qty3">#REF!</definedName>
    <definedName name="_______qty4">#REF!</definedName>
    <definedName name="_______rqf1">'[2]Media Plan_darbinis'!#REF!</definedName>
    <definedName name="_______rqf2">'[2]Media Plan_darbinis'!#REF!</definedName>
    <definedName name="_______rqf3">'[2]Media Plan_darbinis'!#REF!</definedName>
    <definedName name="_______rqf4">'[2]Media Plan_darbinis'!#REF!</definedName>
    <definedName name="_______rqf5">'[2]Media Plan_darbinis'!#REF!</definedName>
    <definedName name="_______rqf6">'[2]Media Plan_darbinis'!#REF!</definedName>
    <definedName name="_______trp1">#REF!</definedName>
    <definedName name="_______trp2">#REF!</definedName>
    <definedName name="_______trp3">#REF!</definedName>
    <definedName name="_______trp4">#REF!</definedName>
    <definedName name="______gp1">[3]Lithuania!#REF!</definedName>
    <definedName name="______grp1">#REF!</definedName>
    <definedName name="______grp2">#REF!</definedName>
    <definedName name="______grp3">#REF!</definedName>
    <definedName name="______grp4">#REF!</definedName>
    <definedName name="______qf1">#REF!</definedName>
    <definedName name="______qf2">#REF!</definedName>
    <definedName name="______qf3">#REF!</definedName>
    <definedName name="______qf4">#REF!</definedName>
    <definedName name="______qty1">#REF!</definedName>
    <definedName name="______qty2">#REF!</definedName>
    <definedName name="______qty3">#REF!</definedName>
    <definedName name="______qty4">#REF!</definedName>
    <definedName name="______rqf1">'[2]Media Plan_darbinis'!#REF!</definedName>
    <definedName name="______rqf2">'[2]Media Plan_darbinis'!#REF!</definedName>
    <definedName name="______rqf3">'[2]Media Plan_darbinis'!#REF!</definedName>
    <definedName name="______rqf4">'[2]Media Plan_darbinis'!#REF!</definedName>
    <definedName name="______rqf5">'[2]Media Plan_darbinis'!#REF!</definedName>
    <definedName name="______rqf6">'[2]Media Plan_darbinis'!#REF!</definedName>
    <definedName name="______trp1">#REF!</definedName>
    <definedName name="______trp2">#REF!</definedName>
    <definedName name="______trp3">#REF!</definedName>
    <definedName name="______trp4">#REF!</definedName>
    <definedName name="_____gp1">[3]Lithuania!#REF!</definedName>
    <definedName name="_____grp1">#REF!</definedName>
    <definedName name="_____grp2">#REF!</definedName>
    <definedName name="_____grp3">#REF!</definedName>
    <definedName name="_____grp4">#REF!</definedName>
    <definedName name="_____qf1">#REF!</definedName>
    <definedName name="_____qf2">#REF!</definedName>
    <definedName name="_____qf3">#REF!</definedName>
    <definedName name="_____qf4">#REF!</definedName>
    <definedName name="_____qty1">#REF!</definedName>
    <definedName name="_____qty2">#REF!</definedName>
    <definedName name="_____qty3">#REF!</definedName>
    <definedName name="_____qty4">#REF!</definedName>
    <definedName name="_____rqf1">'[2]Media Plan_darbinis'!#REF!</definedName>
    <definedName name="_____rqf2">'[2]Media Plan_darbinis'!#REF!</definedName>
    <definedName name="_____rqf3">'[2]Media Plan_darbinis'!#REF!</definedName>
    <definedName name="_____rqf4">'[2]Media Plan_darbinis'!#REF!</definedName>
    <definedName name="_____rqf5">'[2]Media Plan_darbinis'!#REF!</definedName>
    <definedName name="_____rqf6">'[2]Media Plan_darbinis'!#REF!</definedName>
    <definedName name="_____trp1">#REF!</definedName>
    <definedName name="_____trp2">#REF!</definedName>
    <definedName name="_____trp3">#REF!</definedName>
    <definedName name="_____trp4">#REF!</definedName>
    <definedName name="____gp1">[3]Lithuania!#REF!</definedName>
    <definedName name="____grp1">#REF!</definedName>
    <definedName name="____grp2">#REF!</definedName>
    <definedName name="____grp3">#REF!</definedName>
    <definedName name="____grp4">#REF!</definedName>
    <definedName name="____qf1">#REF!</definedName>
    <definedName name="____qf2">#REF!</definedName>
    <definedName name="____qf3">#REF!</definedName>
    <definedName name="____qf4">#REF!</definedName>
    <definedName name="____qty1">#REF!</definedName>
    <definedName name="____qty2">#REF!</definedName>
    <definedName name="____qty3">#REF!</definedName>
    <definedName name="____qty4">#REF!</definedName>
    <definedName name="____rqf1">'[2]Media Plan_darbinis'!#REF!</definedName>
    <definedName name="____rqf2">'[2]Media Plan_darbinis'!#REF!</definedName>
    <definedName name="____rqf3">'[2]Media Plan_darbinis'!#REF!</definedName>
    <definedName name="____rqf4">'[2]Media Plan_darbinis'!#REF!</definedName>
    <definedName name="____rqf5">'[2]Media Plan_darbinis'!#REF!</definedName>
    <definedName name="____rqf6">'[2]Media Plan_darbinis'!#REF!</definedName>
    <definedName name="____trp1">#REF!</definedName>
    <definedName name="____trp2">#REF!</definedName>
    <definedName name="____trp3">#REF!</definedName>
    <definedName name="____trp4">#REF!</definedName>
    <definedName name="___gp1">[3]Lithuania!#REF!</definedName>
    <definedName name="___grp1">#REF!</definedName>
    <definedName name="___grp2">#REF!</definedName>
    <definedName name="___grp3">#REF!</definedName>
    <definedName name="___grp4">#REF!</definedName>
    <definedName name="___qf1">#REF!</definedName>
    <definedName name="___qf2">#REF!</definedName>
    <definedName name="___qf3">#REF!</definedName>
    <definedName name="___qf4">#REF!</definedName>
    <definedName name="___qty1">#REF!</definedName>
    <definedName name="___qty2">#REF!</definedName>
    <definedName name="___qty3">#REF!</definedName>
    <definedName name="___qty4">#REF!</definedName>
    <definedName name="___rqf1">'[2]Media Plan_darbinis'!#REF!</definedName>
    <definedName name="___rqf2">'[2]Media Plan_darbinis'!#REF!</definedName>
    <definedName name="___rqf3">'[2]Media Plan_darbinis'!#REF!</definedName>
    <definedName name="___rqf4">'[2]Media Plan_darbinis'!#REF!</definedName>
    <definedName name="___rqf5">'[2]Media Plan_darbinis'!#REF!</definedName>
    <definedName name="___rqf6">'[2]Media Plan_darbinis'!#REF!</definedName>
    <definedName name="___trp1">#REF!</definedName>
    <definedName name="___trp2">#REF!</definedName>
    <definedName name="___trp3">#REF!</definedName>
    <definedName name="___trp4">#REF!</definedName>
    <definedName name="__gp1">[3]Lithuania!#REF!</definedName>
    <definedName name="__grp1">#REF!</definedName>
    <definedName name="__grp2">#REF!</definedName>
    <definedName name="__grp3">#REF!</definedName>
    <definedName name="__grp4">#REF!</definedName>
    <definedName name="__new2" hidden="1">{"'siets LAT'!$J$95","'siets LAT'!$J$95"}</definedName>
    <definedName name="__qf1">#REF!</definedName>
    <definedName name="__qf2">#REF!</definedName>
    <definedName name="__qf3">#REF!</definedName>
    <definedName name="__qf4">#REF!</definedName>
    <definedName name="__qty1">#REF!</definedName>
    <definedName name="__qty2">#REF!</definedName>
    <definedName name="__qty3">#REF!</definedName>
    <definedName name="__qty4">#REF!</definedName>
    <definedName name="__rqf1">'[2]Media Plan_darbinis'!#REF!</definedName>
    <definedName name="__rqf2">'[2]Media Plan_darbinis'!#REF!</definedName>
    <definedName name="__rqf3">'[2]Media Plan_darbinis'!#REF!</definedName>
    <definedName name="__rqf4">'[2]Media Plan_darbinis'!#REF!</definedName>
    <definedName name="__rqf5">'[2]Media Plan_darbinis'!#REF!</definedName>
    <definedName name="__rqf6">'[2]Media Plan_darbinis'!#REF!</definedName>
    <definedName name="__trp1">#REF!</definedName>
    <definedName name="__trp2">#REF!</definedName>
    <definedName name="__trp3">#REF!</definedName>
    <definedName name="__trp4">#REF!</definedName>
    <definedName name="_gp1">[3]Lithuania!#REF!</definedName>
    <definedName name="_grp1">#REF!</definedName>
    <definedName name="_grp2">#REF!</definedName>
    <definedName name="_grp3">#REF!</definedName>
    <definedName name="_grp4">#REF!</definedName>
    <definedName name="_mmm3" localSheetId="3">[4]!_mmm3</definedName>
    <definedName name="_mmm3">[4]!_mmm3</definedName>
    <definedName name="_new2" hidden="1">{"'siets LAT'!$J$95","'siets LAT'!$J$95"}</definedName>
    <definedName name="_qf1">#REF!</definedName>
    <definedName name="_qf2">#REF!</definedName>
    <definedName name="_qf3">#REF!</definedName>
    <definedName name="_qf4">#REF!</definedName>
    <definedName name="_qty1">#REF!</definedName>
    <definedName name="_qty2">#REF!</definedName>
    <definedName name="_qty3">#REF!</definedName>
    <definedName name="_qty4">#REF!</definedName>
    <definedName name="_rqf1">'[2]Media Plan_darbinis'!#REF!</definedName>
    <definedName name="_rqf2">'[2]Media Plan_darbinis'!#REF!</definedName>
    <definedName name="_rqf3">'[2]Media Plan_darbinis'!#REF!</definedName>
    <definedName name="_rqf4">'[2]Media Plan_darbinis'!#REF!</definedName>
    <definedName name="_rqf5">'[2]Media Plan_darbinis'!#REF!</definedName>
    <definedName name="_rqf6">'[2]Media Plan_darbinis'!#REF!</definedName>
    <definedName name="_trp1">#REF!</definedName>
    <definedName name="_trp2">#REF!</definedName>
    <definedName name="_trp3">#REF!</definedName>
    <definedName name="_trp4">#REF!</definedName>
    <definedName name="A">{"'siets LAT'!$J$95","'siets LAT'!$J$95"}</definedName>
    <definedName name="AccessDatabase" hidden="1">"C:\Normunds\Dazjadi\db1.mdb"</definedName>
    <definedName name="agency">#REF!</definedName>
    <definedName name="Agriculture__farming_and_forestry">INDIRECT(#REF!)</definedName>
    <definedName name="All_Other__excluding_Beers__Lager__Stout" localSheetId="3">alkoholis</definedName>
    <definedName name="All_Other__excluding_Beers__Lager__Stout">alkoholis</definedName>
    <definedName name="allahindlus">[3]Lithuania!#REF!</definedName>
    <definedName name="as" hidden="1">{"'siets LAT'!$J$95","'siets LAT'!$J$95"}</definedName>
    <definedName name="asd">#REF!</definedName>
    <definedName name="asdasd" hidden="1">#REF!</definedName>
    <definedName name="Atlase" hidden="1">{"'siets LAT'!$J$95","'siets LAT'!$J$95"}</definedName>
    <definedName name="B">{"'siets LAT'!$J$95","'siets LAT'!$J$95"}</definedName>
    <definedName name="blt">#REF!</definedName>
    <definedName name="brand">[5]Plan!$H$4</definedName>
    <definedName name="BuyType">[6]Sheet1!$A$1:$A$6</definedName>
    <definedName name="CampaignCurrency">#REF!</definedName>
    <definedName name="CC">'[7]Media plan (2)'!$BC$1:$BC$65536</definedName>
    <definedName name="ciliplanas">#REF!</definedName>
    <definedName name="client">[5]Plan!$H$3</definedName>
    <definedName name="ClientFileBtn">"Button 57"</definedName>
    <definedName name="Code" hidden="1">#REF!</definedName>
    <definedName name="cost1">#REF!</definedName>
    <definedName name="cost2">#REF!</definedName>
    <definedName name="cost3">#REF!</definedName>
    <definedName name="cost4">#REF!</definedName>
    <definedName name="Country">'[8]List B'!$D$1</definedName>
    <definedName name="Customer">#REF!</definedName>
    <definedName name="Customertype">#REF!</definedName>
    <definedName name="D">{"'siets LAT'!$J$95","'siets LAT'!$J$95"}</definedName>
    <definedName name="dasd">#REF!</definedName>
    <definedName name="dasda">#REF!</definedName>
    <definedName name="dasdasd">#REF!</definedName>
    <definedName name="dasdddd">#REF!</definedName>
    <definedName name="data1" hidden="1">#REF!</definedName>
    <definedName name="data2" hidden="1">#REF!</definedName>
    <definedName name="data3" hidden="1">#REF!</definedName>
    <definedName name="Date">#REF!</definedName>
    <definedName name="date_end">#REF!</definedName>
    <definedName name="date_start">#REF!</definedName>
    <definedName name="DefinitionRow">'[8]Fax LTV1 LTV2 TV3 OPT'!$A$9:$IV$9</definedName>
    <definedName name="DetailFooter">#REF!</definedName>
    <definedName name="DetailFooter2">#REF!</definedName>
    <definedName name="DetailHeader1">#REF!</definedName>
    <definedName name="DetailHeader3">#REF!</definedName>
    <definedName name="DetailRow">#REF!</definedName>
    <definedName name="dfdsfsf">#REF!</definedName>
    <definedName name="Diena_Izklaide">#REF!</definedName>
    <definedName name="Discount" hidden="1">#REF!</definedName>
    <definedName name="display_area_2" hidden="1">#REF!</definedName>
    <definedName name="dsfsdf">#REF!</definedName>
    <definedName name="E">#REF!</definedName>
    <definedName name="Electrical_Appliances">#REF!</definedName>
    <definedName name="end_date">[5]Plan!$H$8</definedName>
    <definedName name="Exchange">#REF!</definedName>
    <definedName name="F">#REF!</definedName>
    <definedName name="FCode" hidden="1">#REF!</definedName>
    <definedName name="ff" hidden="1">{"'siets LAT'!$J$95","'siets LAT'!$J$95"}</definedName>
    <definedName name="fg" hidden="1">{"'siets LAT'!$J$95","'siets LAT'!$J$95"}</definedName>
    <definedName name="FirstRow">#REF!</definedName>
    <definedName name="g" hidden="1">{"'siets LAT'!$J$95","'siets LAT'!$J$95"}</definedName>
    <definedName name="Garden_centres__pvz._Zalias_namas">non</definedName>
    <definedName name="ggg">#REF!</definedName>
    <definedName name="gh" hidden="1">{"'siets LAT'!$J$95","'siets LAT'!$J$95"}</definedName>
    <definedName name="GRAZINIMAS">#REF!</definedName>
    <definedName name="Group">#REF!</definedName>
    <definedName name="Grouptype">#REF!</definedName>
    <definedName name="GRP">[9]GRP!$A$1:$L$97</definedName>
    <definedName name="GRPPrice">'[8]List B'!$D$14</definedName>
    <definedName name="GRUPE">#REF!</definedName>
    <definedName name="grupenonfashion">#REF!</definedName>
    <definedName name="grupestipas">#REF!</definedName>
    <definedName name="gtgttt">#REF!</definedName>
    <definedName name="gxfvf" hidden="1">{"'siets LAT'!$J$95","'siets LAT'!$J$95"}</definedName>
    <definedName name="HiddenRows" hidden="1">#REF!</definedName>
    <definedName name="hkgjk">#REF!</definedName>
    <definedName name="HTML_CodePage" hidden="1">1257</definedName>
    <definedName name="HTML_Control" hidden="1">{"'siets LAT'!$J$95","'siets LAT'!$J$95"}</definedName>
    <definedName name="HTML_Description" hidden="1">""</definedName>
    <definedName name="HTML_Email" hidden="1">""</definedName>
    <definedName name="HTML_Header" hidden="1">"siets LAT"</definedName>
    <definedName name="HTML_LastUpdate" hidden="1">"98.04.24."</definedName>
    <definedName name="HTML_LineAfter" hidden="1">FALSE</definedName>
    <definedName name="HTML_LineBefore" hidden="1">FALSE</definedName>
    <definedName name="HTML_Name" hidden="1">"Guru"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"5 CENU LISTES 1998A"</definedName>
    <definedName name="Inter_datasheet">#REF!</definedName>
    <definedName name="Internet_network_providers">INDIRECT(#REF!)</definedName>
    <definedName name="izmantot" hidden="1">{"'siets LAT'!$J$95","'siets LAT'!$J$95"}</definedName>
    <definedName name="jkl" hidden="1">{"'siets LAT'!$J$95","'siets LAT'!$J$95"}</definedName>
    <definedName name="kanalas">[10]LNK.grid!#REF!</definedName>
    <definedName name="Keel">[11]Andmed!$C$7</definedName>
    <definedName name="kjk">#REF!</definedName>
    <definedName name="kkk">[3]Lithuania!#REF!</definedName>
    <definedName name="KOLONOS">#REF!</definedName>
    <definedName name="Komercinis">#REF!</definedName>
    <definedName name="Kurss">[11]Andmed!$C$9</definedName>
    <definedName name="LTCOL_RC_T">#REF!</definedName>
    <definedName name="LTCOL_RC_V">#REF!</definedName>
    <definedName name="LTCOL_TotalWF">#REF!</definedName>
    <definedName name="LTPL_1_T">#REF!</definedName>
    <definedName name="LTPL_1_V">#REF!</definedName>
    <definedName name="LTPL_2_T">#REF!</definedName>
    <definedName name="LTPL_2_V">#REF!</definedName>
    <definedName name="LTPL_3_T">#REF!</definedName>
    <definedName name="LTPL_3_V">#REF!</definedName>
    <definedName name="LTPL_4_T">#REF!</definedName>
    <definedName name="LTPL_4_V">#REF!</definedName>
    <definedName name="LTPL_offer">#REF!</definedName>
    <definedName name="LTPL_print">#REF!</definedName>
    <definedName name="LTPL_RC_T">#REF!</definedName>
    <definedName name="LTPL_RC_V">#REF!</definedName>
    <definedName name="LTPL_TotalWF">#REF!</definedName>
    <definedName name="Luxurygoods">#REF!</definedName>
    <definedName name="LV_1ADV_T">#REF!</definedName>
    <definedName name="LV_1ADV_V">#REF!</definedName>
    <definedName name="LV_1AG_T">#REF!</definedName>
    <definedName name="LV_1AG_V">#REF!</definedName>
    <definedName name="LV_2ADV_T">#REF!</definedName>
    <definedName name="LV_2ADV_V">#REF!</definedName>
    <definedName name="LV_2AG_T">#REF!</definedName>
    <definedName name="LV_2AG_V">#REF!</definedName>
    <definedName name="LV_3ADV_T">#REF!</definedName>
    <definedName name="LV_3ADV_V">#REF!</definedName>
    <definedName name="LV_3AG_T">#REF!</definedName>
    <definedName name="LV_3AG_V">#REF!</definedName>
    <definedName name="LV_4ADV_T">#REF!</definedName>
    <definedName name="LV_4ADV_V">#REF!</definedName>
    <definedName name="LV_4AG_T">#REF!</definedName>
    <definedName name="LV_4AG_V">#REF!</definedName>
    <definedName name="LV_5ADV_T">#REF!</definedName>
    <definedName name="LV_5ADV_V">#REF!</definedName>
    <definedName name="LV_5AG_T">#REF!</definedName>
    <definedName name="LV_5AG_V">#REF!</definedName>
    <definedName name="LV_EURexch">#REF!</definedName>
    <definedName name="LV_TotalMF">#REF!</definedName>
    <definedName name="LV_TotalWF">#REF!</definedName>
    <definedName name="LVBB_1ADV_T">#REF!</definedName>
    <definedName name="LVBB_1ADV_V">#REF!</definedName>
    <definedName name="LVBB_1AG_T">#REF!</definedName>
    <definedName name="LVBB_1AG_V">#REF!</definedName>
    <definedName name="LVBB_2ADV_T">#REF!</definedName>
    <definedName name="LVBB_2ADV_V">#REF!</definedName>
    <definedName name="LVBB_2AG_T">#REF!</definedName>
    <definedName name="LVBB_2AG_V">#REF!</definedName>
    <definedName name="LVBB_3ADV_T">#REF!</definedName>
    <definedName name="LVBB_3ADV_V">#REF!</definedName>
    <definedName name="LVBB_3AG_T">#REF!</definedName>
    <definedName name="LVBB_3AG_V">#REF!</definedName>
    <definedName name="LVBB_4ADV_T">#REF!</definedName>
    <definedName name="LVBB_4ADV_V">#REF!</definedName>
    <definedName name="LVBB_4AG_T">#REF!</definedName>
    <definedName name="LVBB_4AG_V">#REF!</definedName>
    <definedName name="LVBB_5ADV_T">#REF!</definedName>
    <definedName name="LVBB_5ADV_V">#REF!</definedName>
    <definedName name="LVBB_5AG_T">#REF!</definedName>
    <definedName name="LVBB_5AG_V">#REF!</definedName>
    <definedName name="LVBB_ADVOffer">#REF!</definedName>
    <definedName name="LVBB_AGOffer">#REF!</definedName>
    <definedName name="LVCOL_1ADV_T">#REF!</definedName>
    <definedName name="LVCOL_1ADV_V">#REF!</definedName>
    <definedName name="LVCOL_1AG_T">#REF!</definedName>
    <definedName name="LVCOL_1AG_V">#REF!</definedName>
    <definedName name="LVCOL_2ADV_T">#REF!</definedName>
    <definedName name="LVCOL_2ADV_V">#REF!</definedName>
    <definedName name="LVCOL_2AG_T">#REF!</definedName>
    <definedName name="LVCOL_2AG_V">#REF!</definedName>
    <definedName name="LVCOL_3ADV_T">#REF!</definedName>
    <definedName name="LVCOL_3ADV_V">#REF!</definedName>
    <definedName name="LVCOL_3AG_T">#REF!</definedName>
    <definedName name="LVCOL_3AG_V">#REF!</definedName>
    <definedName name="LVCOL_4ADV_T">#REF!</definedName>
    <definedName name="LVCOL_4ADV_V">#REF!</definedName>
    <definedName name="LVCOL_4AG_T">#REF!</definedName>
    <definedName name="LVCOL_4AG_V">#REF!</definedName>
    <definedName name="LVCOL_5ADV_T">#REF!</definedName>
    <definedName name="LVCOL_5ADV_V">#REF!</definedName>
    <definedName name="LVCOL_5AG_T">#REF!</definedName>
    <definedName name="LVCOL_5AG_V">#REF!</definedName>
    <definedName name="LVCOL_6ADV_T">#REF!</definedName>
    <definedName name="LVCOL_6ADV_V">#REF!</definedName>
    <definedName name="LVCOL_6AG_T">#REF!</definedName>
    <definedName name="LVCOL_6AG_V">#REF!</definedName>
    <definedName name="LVCOL_ADVOffer">#REF!</definedName>
    <definedName name="LVCOL_AGOffer">#REF!</definedName>
    <definedName name="LVCOL_TotalWF">#REF!</definedName>
    <definedName name="Miestas">#REF!</definedName>
    <definedName name="myyk1" localSheetId="3">[4]!myyk1</definedName>
    <definedName name="myyk1">[4]!myyk1</definedName>
    <definedName name="myyk2" localSheetId="3">[4]!myyk2</definedName>
    <definedName name="myyk2">[4]!myyk2</definedName>
    <definedName name="myyk3" localSheetId="3">[4]!myyk3</definedName>
    <definedName name="myyk3">[4]!myyk3</definedName>
    <definedName name="myyk4" localSheetId="3">[4]!myyk4</definedName>
    <definedName name="myyk4">[4]!myyk4</definedName>
    <definedName name="myyk5" localSheetId="3">[4]!myyk5</definedName>
    <definedName name="myyk5">[4]!myyk5</definedName>
    <definedName name="NENE" hidden="1">#REF!</definedName>
    <definedName name="new" hidden="1">{"'siets LAT'!$J$95","'siets LAT'!$J$95"}</definedName>
    <definedName name="non">#REF!</definedName>
    <definedName name="nonfashion">INDIRECT(#REF!)</definedName>
    <definedName name="nonfashionretailers">#REF!</definedName>
    <definedName name="notes">[12]weeks!$I$5:$I$14</definedName>
    <definedName name="OnePlusOne_datasheet">#REF!</definedName>
    <definedName name="Open_Agency_">#REF!</definedName>
    <definedName name="OrderTable" hidden="1">#REF!</definedName>
    <definedName name="ostuale2" localSheetId="3">[4]!ostuale2</definedName>
    <definedName name="ostuale2">[4]!ostuale2</definedName>
    <definedName name="Period">'[8]Fax LTV1 LTV2 TV3 OPT'!$A$24</definedName>
    <definedName name="Plans" hidden="1">{"'siets LAT'!$J$95","'siets LAT'!$J$95"}</definedName>
    <definedName name="ProdForm" hidden="1">#REF!</definedName>
    <definedName name="Product" hidden="1">#REF!</definedName>
    <definedName name="proj_num">#REF!</definedName>
    <definedName name="proj_numFCB">[5]Plan!#REF!</definedName>
    <definedName name="project_name">[5]Plan!$H$5</definedName>
    <definedName name="Radio">[9]Sheet1!$A$1:$B$11</definedName>
    <definedName name="rate" localSheetId="3">[4]!rate</definedName>
    <definedName name="rate">[4]!rate</definedName>
    <definedName name="RCArea" hidden="1">#REF!</definedName>
    <definedName name="rcost1">'[2]Media Plan_darbinis'!#REF!</definedName>
    <definedName name="rcost2">'[2]Media Plan_darbinis'!#REF!</definedName>
    <definedName name="rcost3">'[2]Media Plan_darbinis'!#REF!</definedName>
    <definedName name="rcost4">'[2]Media Plan_darbinis'!#REF!</definedName>
    <definedName name="rcost5">'[2]Media Plan_darbinis'!#REF!</definedName>
    <definedName name="rcost6">'[2]Media Plan_darbinis'!#REF!</definedName>
    <definedName name="rcost7">'[2]Media Plan_darbinis'!#REF!</definedName>
    <definedName name="rcost8">'[2]Media Plan_darbinis'!#REF!</definedName>
    <definedName name="reitingas">#REF!</definedName>
    <definedName name="rgrp1">'[2]Media Plan_darbinis'!#REF!</definedName>
    <definedName name="rgrp2">'[2]Media Plan_darbinis'!#REF!</definedName>
    <definedName name="rgrp3">'[2]Media Plan_darbinis'!#REF!</definedName>
    <definedName name="rgrp4">'[2]Media Plan_darbinis'!#REF!</definedName>
    <definedName name="rgrp5">'[2]Media Plan_darbinis'!#REF!</definedName>
    <definedName name="rgrp6">'[2]Media Plan_darbinis'!#REF!</definedName>
    <definedName name="rgrp7">'[2]Media Plan_darbinis'!#REF!</definedName>
    <definedName name="rgrp8">'[2]Media Plan_darbinis'!#REF!</definedName>
    <definedName name="row_caption">#REF!</definedName>
    <definedName name="row_last">#REF!</definedName>
    <definedName name="rqty1">'[2]Media Plan_darbinis'!#REF!</definedName>
    <definedName name="rqty2">'[2]Media Plan_darbinis'!#REF!</definedName>
    <definedName name="rqty3">'[2]Media Plan_darbinis'!#REF!</definedName>
    <definedName name="rqty4">'[2]Media Plan_darbinis'!#REF!</definedName>
    <definedName name="rqty5">'[2]Media Plan_darbinis'!#REF!</definedName>
    <definedName name="rqty6">'[2]Media Plan_darbinis'!#REF!</definedName>
    <definedName name="rqty7">'[2]Media Plan_darbinis'!#REF!</definedName>
    <definedName name="rqty8">'[2]Media Plan_darbinis'!#REF!</definedName>
    <definedName name="rtrp1">'[2]Media Plan_darbinis'!#REF!</definedName>
    <definedName name="rtrp2">'[2]Media Plan_darbinis'!#REF!</definedName>
    <definedName name="rtrp3">'[2]Media Plan_darbinis'!#REF!</definedName>
    <definedName name="rtrp4">'[2]Media Plan_darbinis'!#REF!</definedName>
    <definedName name="rtrp5">'[2]Media Plan_darbinis'!#REF!</definedName>
    <definedName name="rtrp6">'[2]Media Plan_darbinis'!#REF!</definedName>
    <definedName name="rtrp7">'[2]Media Plan_darbinis'!#REF!</definedName>
    <definedName name="rtrp8">'[2]Media Plan_darbinis'!#REF!</definedName>
    <definedName name="rwbud1">'[2]Media Plan_darbinis'!#REF!</definedName>
    <definedName name="rwbud2">'[2]Media Plan_darbinis'!#REF!</definedName>
    <definedName name="rwbud3">'[2]Media Plan_darbinis'!#REF!</definedName>
    <definedName name="rwbud4">'[2]Media Plan_darbinis'!#REF!</definedName>
    <definedName name="rwbud5">'[2]Media Plan_darbinis'!#REF!</definedName>
    <definedName name="rwgrp1">'[2]Media Plan_darbinis'!#REF!</definedName>
    <definedName name="rwgrp2">'[2]Media Plan_darbinis'!#REF!</definedName>
    <definedName name="rwgrp3">'[2]Media Plan_darbinis'!#REF!</definedName>
    <definedName name="rwgrp4">'[2]Media Plan_darbinis'!#REF!</definedName>
    <definedName name="rwgrp5">'[2]Media Plan_darbinis'!#REF!</definedName>
    <definedName name="rwqty1">'[2]Media Plan_darbinis'!#REF!</definedName>
    <definedName name="rwqty2">'[2]Media Plan_darbinis'!#REF!</definedName>
    <definedName name="rwqty3">'[2]Media Plan_darbinis'!#REF!</definedName>
    <definedName name="rwqty4">'[2]Media Plan_darbinis'!#REF!</definedName>
    <definedName name="rwqty5">'[2]Media Plan_darbinis'!#REF!</definedName>
    <definedName name="rwtrp1">'[2]Media Plan_darbinis'!#REF!</definedName>
    <definedName name="rwtrp2">'[2]Media Plan_darbinis'!#REF!</definedName>
    <definedName name="rwtrp3">'[2]Media Plan_darbinis'!#REF!</definedName>
    <definedName name="rwtrp4">'[2]Media Plan_darbinis'!#REF!</definedName>
    <definedName name="rwtrp5">'[2]Media Plan_darbinis'!#REF!</definedName>
    <definedName name="sa" hidden="1">{"'siets LAT'!$J$95","'siets LAT'!$J$95"}</definedName>
    <definedName name="sad">#REF!</definedName>
    <definedName name="sarasas">INDIRECT(#REF!)</definedName>
    <definedName name="sdsdf">#REF!</definedName>
    <definedName name="sIndex">'[13]!data'!$D$2</definedName>
    <definedName name="sorting_region">#REF!</definedName>
    <definedName name="SpecialPrice" hidden="1">#REF!</definedName>
    <definedName name="ssssssss">[10]LNK.grid!#REF!</definedName>
    <definedName name="start_date">[5]Plan!$H$7</definedName>
    <definedName name="startwiz" localSheetId="3">[4]!startwiz</definedName>
    <definedName name="startwiz">[4]!startwiz</definedName>
    <definedName name="SubtotalRow">#REF!</definedName>
    <definedName name="taeg" localSheetId="3">[4]!taeg</definedName>
    <definedName name="taeg">[4]!taeg</definedName>
    <definedName name="tbl_ProdInfo" hidden="1">#REF!</definedName>
    <definedName name="teenproarve" localSheetId="3">[4]!teenproarve</definedName>
    <definedName name="teenproarve">[4]!teenproarve</definedName>
    <definedName name="tg">#REF!</definedName>
    <definedName name="tipas">#REF!</definedName>
    <definedName name="top">#REF!</definedName>
    <definedName name="toqf">#REF!</definedName>
    <definedName name="torqf">'[2]Media Plan_darbinis'!#REF!</definedName>
    <definedName name="total_bud">#REF!</definedName>
    <definedName name="total_grp">#REF!</definedName>
    <definedName name="total_qty">#REF!</definedName>
    <definedName name="total_trp">#REF!</definedName>
    <definedName name="total_trpII">#REF!</definedName>
    <definedName name="total_trpIII3">#REF!</definedName>
    <definedName name="TotalRow">#REF!</definedName>
    <definedName name="TRP">[9]TRP!$A$1:$L$97</definedName>
    <definedName name="trpII2">#REF!</definedName>
    <definedName name="trpII3">#REF!</definedName>
    <definedName name="trpIII2">#REF!</definedName>
    <definedName name="trpIII3">#REF!</definedName>
    <definedName name="TRPPrice">'[8]List B'!$D$15</definedName>
    <definedName name="TV">#REF!</definedName>
    <definedName name="UAB__Open_Agency">#REF!</definedName>
    <definedName name="Universe">#REF!</definedName>
    <definedName name="uueltfirmalt" localSheetId="3">[4]!uueltfirmalt</definedName>
    <definedName name="uueltfirmalt">[4]!uueltfirmalt</definedName>
    <definedName name="uush2" localSheetId="3">[4]!uush2</definedName>
    <definedName name="uush2">[4]!uush2</definedName>
    <definedName name="uushange2" localSheetId="3">[4]!uushange2</definedName>
    <definedName name="uushange2">[4]!uushange2</definedName>
    <definedName name="uusklient" localSheetId="3">[4]!uusklient</definedName>
    <definedName name="uusklient">[4]!uusklient</definedName>
    <definedName name="uusprojekt" localSheetId="3">[4]!uusprojekt</definedName>
    <definedName name="uusprojekt">[4]!uusprojekt</definedName>
    <definedName name="VADYBININKAI">#REF!</definedName>
    <definedName name="Valuuta">[11]Andmed!$C$8</definedName>
    <definedName name="visi">#REF!</definedName>
    <definedName name="w" hidden="1">{"'siets LAT'!$J$95","'siets LAT'!$J$95"}</definedName>
    <definedName name="wbud1">#REF!</definedName>
    <definedName name="wbud2">#REF!</definedName>
    <definedName name="wbud3">#REF!</definedName>
    <definedName name="wbud4">#REF!</definedName>
    <definedName name="wbud5">#REF!</definedName>
    <definedName name="wbud9">'[2]Media Plan_darbinis'!#REF!</definedName>
    <definedName name="wd_a">'[2]Media Plan_darbinis'!#REF!</definedName>
    <definedName name="wd_f">#REF!</definedName>
    <definedName name="wd_k">'[2]Media Plan_darbinis'!#REF!</definedName>
    <definedName name="wd_m">#REF!</definedName>
    <definedName name="wd_p">'[2]Media Plan_darbinis'!#REF!</definedName>
    <definedName name="wd_pr">'[2]Media Plan_darbinis'!#REF!</definedName>
    <definedName name="wd_s">#REF!</definedName>
    <definedName name="wd_se">'[2]Media Plan_darbinis'!#REF!</definedName>
    <definedName name="wd_su">#REF!</definedName>
    <definedName name="wd_t">#REF!</definedName>
    <definedName name="wd_th">#REF!</definedName>
    <definedName name="wd_w">#REF!</definedName>
    <definedName name="we">[14]Martini!$123:$123</definedName>
    <definedName name="wgrp1">#REF!</definedName>
    <definedName name="wgrp2">#REF!</definedName>
    <definedName name="wgrp3">#REF!</definedName>
    <definedName name="wgrp4">#REF!</definedName>
    <definedName name="wgrp5">#REF!</definedName>
    <definedName name="wgrp9">'[2]Media Plan_darbinis'!#REF!</definedName>
    <definedName name="WNA" hidden="1">{"'siets LAT'!$J$95","'siets LAT'!$J$95"}</definedName>
    <definedName name="wq" hidden="1">{"'siets LAT'!$J$95","'siets LAT'!$J$95"}</definedName>
    <definedName name="wqty1">#REF!</definedName>
    <definedName name="wqty2">#REF!</definedName>
    <definedName name="wqty3">#REF!</definedName>
    <definedName name="wqty4">#REF!</definedName>
    <definedName name="wqty5">#REF!</definedName>
    <definedName name="wqty9">'[2]Media Plan_darbinis'!#REF!</definedName>
    <definedName name="wtrp1">#REF!</definedName>
    <definedName name="wtrp2">#REF!</definedName>
    <definedName name="wtrp3">#REF!</definedName>
    <definedName name="wtrp4">#REF!</definedName>
    <definedName name="wtrp5">#REF!</definedName>
    <definedName name="wtrp6">#REF!</definedName>
    <definedName name="wtrp7">#REF!</definedName>
    <definedName name="wtrp9">'[2]Media Plan_darbinis'!#REF!</definedName>
    <definedName name="ww" hidden="1">{"'siets LAT'!$J$95","'siets LAT'!$J$95"}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255" i="3" l="1"/>
  <c r="L186" i="3"/>
  <c r="L185" i="3"/>
  <c r="L178" i="3"/>
  <c r="L177" i="3"/>
  <c r="L176" i="3"/>
  <c r="L252" i="3"/>
  <c r="L251" i="3"/>
  <c r="L250" i="3"/>
  <c r="L249" i="3"/>
  <c r="L248" i="3"/>
  <c r="L247" i="3"/>
  <c r="L244" i="3"/>
  <c r="L243" i="3"/>
  <c r="L242" i="3"/>
  <c r="L165" i="3"/>
  <c r="L195" i="3"/>
  <c r="L194" i="3"/>
  <c r="L193" i="3"/>
  <c r="L192" i="3"/>
  <c r="L197" i="3"/>
  <c r="L196" i="3"/>
  <c r="L188" i="3"/>
  <c r="L189" i="3"/>
  <c r="L187" i="3"/>
  <c r="L184" i="3"/>
  <c r="L183" i="3"/>
  <c r="L182" i="3"/>
  <c r="L181" i="3"/>
  <c r="L173" i="3"/>
  <c r="L172" i="3"/>
  <c r="L171" i="3"/>
  <c r="L170" i="3"/>
  <c r="L175" i="3"/>
  <c r="L174" i="3"/>
  <c r="L168" i="3"/>
  <c r="L169" i="3"/>
  <c r="L166" i="3"/>
  <c r="L167" i="3"/>
  <c r="R253" i="3"/>
  <c r="S253" i="3"/>
  <c r="T253" i="3"/>
  <c r="U253" i="3"/>
  <c r="V253" i="3"/>
  <c r="W253" i="3"/>
  <c r="X253" i="3"/>
  <c r="Y253" i="3"/>
  <c r="Z253" i="3"/>
  <c r="AA253" i="3"/>
  <c r="AB253" i="3"/>
  <c r="AC253" i="3"/>
  <c r="AD253" i="3"/>
  <c r="AE253" i="3"/>
  <c r="AF253" i="3"/>
  <c r="AG253" i="3"/>
  <c r="AH253" i="3"/>
  <c r="AI253" i="3"/>
  <c r="AJ253" i="3"/>
  <c r="AK253" i="3"/>
  <c r="AL253" i="3"/>
  <c r="AM253" i="3"/>
  <c r="AN253" i="3"/>
  <c r="AO253" i="3"/>
  <c r="AP253" i="3"/>
  <c r="AQ253" i="3"/>
  <c r="AR253" i="3"/>
  <c r="AS253" i="3"/>
  <c r="AT253" i="3"/>
  <c r="AU253" i="3"/>
  <c r="AV253" i="3"/>
  <c r="AW253" i="3"/>
  <c r="AX253" i="3"/>
  <c r="AY253" i="3"/>
  <c r="AZ253" i="3"/>
  <c r="BA253" i="3"/>
  <c r="BB253" i="3"/>
  <c r="BC253" i="3"/>
  <c r="BD253" i="3"/>
  <c r="BE253" i="3"/>
  <c r="BF253" i="3"/>
  <c r="BG253" i="3"/>
  <c r="BH253" i="3"/>
  <c r="BI253" i="3"/>
  <c r="BJ253" i="3"/>
  <c r="BK253" i="3"/>
  <c r="BL253" i="3"/>
  <c r="BM253" i="3"/>
  <c r="BN253" i="3"/>
  <c r="BO253" i="3"/>
  <c r="BP253" i="3"/>
  <c r="BQ253" i="3"/>
  <c r="BR253" i="3"/>
  <c r="BS253" i="3"/>
  <c r="BT253" i="3"/>
  <c r="BU253" i="3"/>
  <c r="BV253" i="3"/>
  <c r="BW253" i="3"/>
  <c r="BX253" i="3"/>
  <c r="BY253" i="3"/>
  <c r="BZ253" i="3"/>
  <c r="CA253" i="3"/>
  <c r="CB253" i="3"/>
  <c r="CC253" i="3"/>
  <c r="CD253" i="3"/>
  <c r="CE253" i="3"/>
  <c r="CF253" i="3"/>
  <c r="CG253" i="3"/>
  <c r="CH253" i="3"/>
  <c r="CI253" i="3"/>
  <c r="CJ253" i="3"/>
  <c r="CK253" i="3"/>
  <c r="CL253" i="3"/>
  <c r="CM253" i="3"/>
  <c r="CN253" i="3"/>
  <c r="CO253" i="3"/>
  <c r="CP253" i="3"/>
  <c r="CQ253" i="3"/>
  <c r="Q253" i="3"/>
  <c r="CJ160" i="3"/>
  <c r="CK160" i="3"/>
  <c r="CL160" i="3"/>
  <c r="CM160" i="3"/>
  <c r="CN160" i="3"/>
  <c r="CO160" i="3"/>
  <c r="CP160" i="3"/>
  <c r="CQ160" i="3"/>
  <c r="R160" i="3"/>
  <c r="S160" i="3"/>
  <c r="T160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AH160" i="3"/>
  <c r="AI160" i="3"/>
  <c r="AJ160" i="3"/>
  <c r="AK160" i="3"/>
  <c r="AL160" i="3"/>
  <c r="AM160" i="3"/>
  <c r="AN160" i="3"/>
  <c r="AO160" i="3"/>
  <c r="AP160" i="3"/>
  <c r="AQ160" i="3"/>
  <c r="AR160" i="3"/>
  <c r="AS160" i="3"/>
  <c r="AT160" i="3"/>
  <c r="AU160" i="3"/>
  <c r="AV160" i="3"/>
  <c r="AW160" i="3"/>
  <c r="AX160" i="3"/>
  <c r="AY160" i="3"/>
  <c r="AZ160" i="3"/>
  <c r="BA160" i="3"/>
  <c r="BB160" i="3"/>
  <c r="BC160" i="3"/>
  <c r="BD160" i="3"/>
  <c r="BE160" i="3"/>
  <c r="BF160" i="3"/>
  <c r="BG160" i="3"/>
  <c r="BH160" i="3"/>
  <c r="BI160" i="3"/>
  <c r="BJ160" i="3"/>
  <c r="BK160" i="3"/>
  <c r="BL160" i="3"/>
  <c r="BM160" i="3"/>
  <c r="BN160" i="3"/>
  <c r="BO160" i="3"/>
  <c r="BP160" i="3"/>
  <c r="BQ160" i="3"/>
  <c r="BR160" i="3"/>
  <c r="BS160" i="3"/>
  <c r="BT160" i="3"/>
  <c r="BU160" i="3"/>
  <c r="BV160" i="3"/>
  <c r="BW160" i="3"/>
  <c r="BX160" i="3"/>
  <c r="BY160" i="3"/>
  <c r="BZ160" i="3"/>
  <c r="CA160" i="3"/>
  <c r="CB160" i="3"/>
  <c r="CC160" i="3"/>
  <c r="CD160" i="3"/>
  <c r="CE160" i="3"/>
  <c r="CF160" i="3"/>
  <c r="CG160" i="3"/>
  <c r="CH160" i="3"/>
  <c r="CI160" i="3"/>
  <c r="Q160" i="3"/>
  <c r="J255" i="3"/>
  <c r="J253" i="3"/>
  <c r="J160" i="3"/>
  <c r="F274" i="3"/>
  <c r="F265" i="3"/>
  <c r="H251" i="5" l="1"/>
  <c r="N275" i="3"/>
  <c r="N276" i="3"/>
  <c r="N277" i="3"/>
  <c r="N278" i="3"/>
  <c r="N279" i="3"/>
  <c r="N280" i="3"/>
  <c r="N281" i="3"/>
  <c r="N282" i="3"/>
  <c r="N269" i="3"/>
  <c r="N273" i="3"/>
  <c r="N272" i="3"/>
  <c r="N271" i="3"/>
  <c r="N270" i="3"/>
  <c r="N268" i="3"/>
  <c r="N267" i="3"/>
  <c r="N266" i="3"/>
  <c r="K266" i="3"/>
  <c r="K267" i="3"/>
  <c r="K268" i="3"/>
  <c r="K269" i="3"/>
  <c r="K270" i="3"/>
  <c r="K271" i="3"/>
  <c r="K272" i="3"/>
  <c r="K273" i="3"/>
  <c r="K275" i="3"/>
  <c r="K276" i="3"/>
  <c r="K277" i="3"/>
  <c r="K278" i="3"/>
  <c r="K279" i="3"/>
  <c r="K280" i="3"/>
  <c r="K281" i="3"/>
  <c r="K282" i="3"/>
  <c r="G252" i="3"/>
  <c r="F252" i="3"/>
  <c r="G251" i="3"/>
  <c r="I251" i="3" s="1"/>
  <c r="F251" i="3"/>
  <c r="H251" i="3" s="1"/>
  <c r="G250" i="3"/>
  <c r="I250" i="3" s="1"/>
  <c r="F250" i="3"/>
  <c r="H250" i="3" s="1"/>
  <c r="G249" i="3"/>
  <c r="I249" i="3" s="1"/>
  <c r="F249" i="3"/>
  <c r="H249" i="3" s="1"/>
  <c r="G248" i="3"/>
  <c r="I248" i="3" s="1"/>
  <c r="F248" i="3"/>
  <c r="H248" i="3" s="1"/>
  <c r="G247" i="3"/>
  <c r="I247" i="3" s="1"/>
  <c r="F247" i="3"/>
  <c r="H247" i="3" s="1"/>
  <c r="G246" i="3"/>
  <c r="I246" i="3" s="1"/>
  <c r="F246" i="3"/>
  <c r="H246" i="3" s="1"/>
  <c r="G245" i="3"/>
  <c r="I245" i="3" s="1"/>
  <c r="F245" i="3"/>
  <c r="H245" i="3" s="1"/>
  <c r="G244" i="3"/>
  <c r="I244" i="3" s="1"/>
  <c r="F244" i="3"/>
  <c r="H244" i="3" s="1"/>
  <c r="G243" i="3"/>
  <c r="I243" i="3" s="1"/>
  <c r="F243" i="3"/>
  <c r="H243" i="3" s="1"/>
  <c r="G242" i="3"/>
  <c r="I242" i="3" s="1"/>
  <c r="F242" i="3"/>
  <c r="H242" i="3" s="1"/>
  <c r="G241" i="3"/>
  <c r="I241" i="3" s="1"/>
  <c r="F241" i="3"/>
  <c r="H241" i="3" s="1"/>
  <c r="G240" i="3"/>
  <c r="I240" i="3" s="1"/>
  <c r="F240" i="3"/>
  <c r="H240" i="3" s="1"/>
  <c r="G239" i="3"/>
  <c r="I239" i="3" s="1"/>
  <c r="F239" i="3"/>
  <c r="H239" i="3" s="1"/>
  <c r="G238" i="3"/>
  <c r="I238" i="3" s="1"/>
  <c r="F238" i="3"/>
  <c r="H238" i="3" s="1"/>
  <c r="G237" i="3"/>
  <c r="I237" i="3" s="1"/>
  <c r="F237" i="3"/>
  <c r="H237" i="3" s="1"/>
  <c r="G236" i="3"/>
  <c r="I236" i="3" s="1"/>
  <c r="F236" i="3"/>
  <c r="H236" i="3" s="1"/>
  <c r="G235" i="3"/>
  <c r="I235" i="3" s="1"/>
  <c r="F235" i="3"/>
  <c r="H235" i="3" s="1"/>
  <c r="G234" i="3"/>
  <c r="I234" i="3" s="1"/>
  <c r="F234" i="3"/>
  <c r="H234" i="3" s="1"/>
  <c r="G233" i="3"/>
  <c r="I233" i="3" s="1"/>
  <c r="F233" i="3"/>
  <c r="H233" i="3" s="1"/>
  <c r="G232" i="3"/>
  <c r="I232" i="3" s="1"/>
  <c r="F232" i="3"/>
  <c r="H232" i="3" s="1"/>
  <c r="G231" i="3"/>
  <c r="I231" i="3" s="1"/>
  <c r="F231" i="3"/>
  <c r="H231" i="3" s="1"/>
  <c r="G230" i="3"/>
  <c r="I230" i="3" s="1"/>
  <c r="F230" i="3"/>
  <c r="H230" i="3" s="1"/>
  <c r="G229" i="3"/>
  <c r="I229" i="3" s="1"/>
  <c r="F229" i="3"/>
  <c r="H229" i="3" s="1"/>
  <c r="G228" i="3"/>
  <c r="I228" i="3" s="1"/>
  <c r="F228" i="3"/>
  <c r="H228" i="3" s="1"/>
  <c r="G227" i="3"/>
  <c r="I227" i="3" s="1"/>
  <c r="F227" i="3"/>
  <c r="H227" i="3" s="1"/>
  <c r="G226" i="3"/>
  <c r="I226" i="3" s="1"/>
  <c r="F226" i="3"/>
  <c r="H226" i="3" s="1"/>
  <c r="G225" i="3"/>
  <c r="I225" i="3" s="1"/>
  <c r="F225" i="3"/>
  <c r="H225" i="3" s="1"/>
  <c r="G224" i="3"/>
  <c r="I224" i="3" s="1"/>
  <c r="F224" i="3"/>
  <c r="H224" i="3" s="1"/>
  <c r="G223" i="3"/>
  <c r="I223" i="3" s="1"/>
  <c r="F223" i="3"/>
  <c r="H223" i="3" s="1"/>
  <c r="G222" i="3"/>
  <c r="I222" i="3" s="1"/>
  <c r="F222" i="3"/>
  <c r="H222" i="3" s="1"/>
  <c r="G221" i="3"/>
  <c r="I221" i="3" s="1"/>
  <c r="F221" i="3"/>
  <c r="H221" i="3" s="1"/>
  <c r="G220" i="3"/>
  <c r="I220" i="3" s="1"/>
  <c r="F220" i="3"/>
  <c r="H220" i="3" s="1"/>
  <c r="G219" i="3"/>
  <c r="I219" i="3" s="1"/>
  <c r="F219" i="3"/>
  <c r="H219" i="3" s="1"/>
  <c r="G218" i="3"/>
  <c r="I218" i="3" s="1"/>
  <c r="F218" i="3"/>
  <c r="H218" i="3" s="1"/>
  <c r="G217" i="3"/>
  <c r="I217" i="3" s="1"/>
  <c r="F217" i="3"/>
  <c r="H217" i="3" s="1"/>
  <c r="G216" i="3"/>
  <c r="I216" i="3" s="1"/>
  <c r="F216" i="3"/>
  <c r="H216" i="3" s="1"/>
  <c r="G215" i="3"/>
  <c r="I215" i="3" s="1"/>
  <c r="F215" i="3"/>
  <c r="H215" i="3" s="1"/>
  <c r="G214" i="3"/>
  <c r="I214" i="3" s="1"/>
  <c r="F214" i="3"/>
  <c r="H214" i="3" s="1"/>
  <c r="G213" i="3"/>
  <c r="I213" i="3" s="1"/>
  <c r="F213" i="3"/>
  <c r="H213" i="3" s="1"/>
  <c r="G212" i="3"/>
  <c r="I212" i="3" s="1"/>
  <c r="F212" i="3"/>
  <c r="H212" i="3" s="1"/>
  <c r="G211" i="3"/>
  <c r="I211" i="3" s="1"/>
  <c r="F211" i="3"/>
  <c r="H211" i="3" s="1"/>
  <c r="G210" i="3"/>
  <c r="I210" i="3" s="1"/>
  <c r="F210" i="3"/>
  <c r="H210" i="3" s="1"/>
  <c r="G209" i="3"/>
  <c r="I209" i="3" s="1"/>
  <c r="F209" i="3"/>
  <c r="H209" i="3" s="1"/>
  <c r="G208" i="3"/>
  <c r="I208" i="3" s="1"/>
  <c r="F208" i="3"/>
  <c r="G207" i="3"/>
  <c r="I207" i="3" s="1"/>
  <c r="F207" i="3"/>
  <c r="H207" i="3" s="1"/>
  <c r="G206" i="3"/>
  <c r="I206" i="3" s="1"/>
  <c r="F206" i="3"/>
  <c r="H206" i="3" s="1"/>
  <c r="G205" i="3"/>
  <c r="I205" i="3" s="1"/>
  <c r="F205" i="3"/>
  <c r="H205" i="3" s="1"/>
  <c r="G204" i="3"/>
  <c r="I204" i="3" s="1"/>
  <c r="F204" i="3"/>
  <c r="H204" i="3" s="1"/>
  <c r="G203" i="3"/>
  <c r="I203" i="3" s="1"/>
  <c r="F203" i="3"/>
  <c r="H203" i="3" s="1"/>
  <c r="G202" i="3"/>
  <c r="I202" i="3" s="1"/>
  <c r="F202" i="3"/>
  <c r="H202" i="3" s="1"/>
  <c r="G201" i="3"/>
  <c r="I201" i="3" s="1"/>
  <c r="F201" i="3"/>
  <c r="H201" i="3" s="1"/>
  <c r="G200" i="3"/>
  <c r="I200" i="3" s="1"/>
  <c r="F200" i="3"/>
  <c r="H200" i="3" s="1"/>
  <c r="G199" i="3"/>
  <c r="I199" i="3" s="1"/>
  <c r="F199" i="3"/>
  <c r="H199" i="3" s="1"/>
  <c r="G198" i="3"/>
  <c r="I198" i="3" s="1"/>
  <c r="F198" i="3"/>
  <c r="H198" i="3" s="1"/>
  <c r="G197" i="3"/>
  <c r="I197" i="3" s="1"/>
  <c r="F197" i="3"/>
  <c r="H197" i="3" s="1"/>
  <c r="G196" i="3"/>
  <c r="I196" i="3" s="1"/>
  <c r="F196" i="3"/>
  <c r="H196" i="3" s="1"/>
  <c r="G195" i="3"/>
  <c r="I195" i="3" s="1"/>
  <c r="F195" i="3"/>
  <c r="H195" i="3" s="1"/>
  <c r="G194" i="3"/>
  <c r="I194" i="3" s="1"/>
  <c r="F194" i="3"/>
  <c r="H194" i="3" s="1"/>
  <c r="G193" i="3"/>
  <c r="I193" i="3" s="1"/>
  <c r="F193" i="3"/>
  <c r="H193" i="3" s="1"/>
  <c r="G192" i="3"/>
  <c r="I192" i="3" s="1"/>
  <c r="F192" i="3"/>
  <c r="H192" i="3" s="1"/>
  <c r="G191" i="3"/>
  <c r="I191" i="3" s="1"/>
  <c r="F191" i="3"/>
  <c r="H191" i="3" s="1"/>
  <c r="G190" i="3"/>
  <c r="I190" i="3" s="1"/>
  <c r="F190" i="3"/>
  <c r="H190" i="3" s="1"/>
  <c r="G189" i="3"/>
  <c r="I189" i="3" s="1"/>
  <c r="F189" i="3"/>
  <c r="H189" i="3" s="1"/>
  <c r="G188" i="3"/>
  <c r="I188" i="3" s="1"/>
  <c r="F188" i="3"/>
  <c r="H188" i="3" s="1"/>
  <c r="G187" i="3"/>
  <c r="I187" i="3" s="1"/>
  <c r="F187" i="3"/>
  <c r="H187" i="3" s="1"/>
  <c r="G186" i="3"/>
  <c r="I186" i="3" s="1"/>
  <c r="F186" i="3"/>
  <c r="H186" i="3" s="1"/>
  <c r="G185" i="3"/>
  <c r="I185" i="3" s="1"/>
  <c r="F185" i="3"/>
  <c r="H185" i="3" s="1"/>
  <c r="G184" i="3"/>
  <c r="I184" i="3" s="1"/>
  <c r="F184" i="3"/>
  <c r="H184" i="3" s="1"/>
  <c r="G183" i="3"/>
  <c r="I183" i="3" s="1"/>
  <c r="F183" i="3"/>
  <c r="H183" i="3" s="1"/>
  <c r="G182" i="3"/>
  <c r="I182" i="3" s="1"/>
  <c r="F182" i="3"/>
  <c r="H182" i="3" s="1"/>
  <c r="G181" i="3"/>
  <c r="I181" i="3" s="1"/>
  <c r="F181" i="3"/>
  <c r="H181" i="3" s="1"/>
  <c r="G180" i="3"/>
  <c r="I180" i="3" s="1"/>
  <c r="F180" i="3"/>
  <c r="H180" i="3" s="1"/>
  <c r="G179" i="3"/>
  <c r="I179" i="3" s="1"/>
  <c r="F179" i="3"/>
  <c r="H179" i="3" s="1"/>
  <c r="G178" i="3"/>
  <c r="I178" i="3" s="1"/>
  <c r="F178" i="3"/>
  <c r="H178" i="3" s="1"/>
  <c r="G177" i="3"/>
  <c r="I177" i="3" s="1"/>
  <c r="F177" i="3"/>
  <c r="H177" i="3" s="1"/>
  <c r="G176" i="3"/>
  <c r="I176" i="3" s="1"/>
  <c r="F176" i="3"/>
  <c r="H176" i="3" s="1"/>
  <c r="G175" i="3"/>
  <c r="I175" i="3" s="1"/>
  <c r="F175" i="3"/>
  <c r="H175" i="3" s="1"/>
  <c r="G174" i="3"/>
  <c r="I174" i="3" s="1"/>
  <c r="F174" i="3"/>
  <c r="H174" i="3" s="1"/>
  <c r="G173" i="3"/>
  <c r="I173" i="3" s="1"/>
  <c r="F173" i="3"/>
  <c r="H173" i="3" s="1"/>
  <c r="G172" i="3"/>
  <c r="I172" i="3" s="1"/>
  <c r="F172" i="3"/>
  <c r="H172" i="3" s="1"/>
  <c r="G171" i="3"/>
  <c r="I171" i="3" s="1"/>
  <c r="F171" i="3"/>
  <c r="H171" i="3" s="1"/>
  <c r="G170" i="3"/>
  <c r="I170" i="3" s="1"/>
  <c r="F170" i="3"/>
  <c r="H170" i="3" s="1"/>
  <c r="G169" i="3"/>
  <c r="I169" i="3" s="1"/>
  <c r="F169" i="3"/>
  <c r="H169" i="3" s="1"/>
  <c r="G168" i="3"/>
  <c r="I168" i="3" s="1"/>
  <c r="F168" i="3"/>
  <c r="H168" i="3" s="1"/>
  <c r="G167" i="3"/>
  <c r="I167" i="3" s="1"/>
  <c r="F167" i="3"/>
  <c r="H167" i="3" s="1"/>
  <c r="G166" i="3"/>
  <c r="I166" i="3" s="1"/>
  <c r="F166" i="3"/>
  <c r="H166" i="3" s="1"/>
  <c r="G165" i="3"/>
  <c r="I165" i="3" s="1"/>
  <c r="F165" i="3"/>
  <c r="H165" i="3" s="1"/>
  <c r="I252" i="3"/>
  <c r="H252" i="3"/>
  <c r="H208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49" i="3"/>
  <c r="K159" i="3"/>
  <c r="K158" i="3"/>
  <c r="K157" i="3"/>
  <c r="K156" i="3"/>
  <c r="K155" i="3"/>
  <c r="K154" i="3"/>
  <c r="K153" i="3"/>
  <c r="K152" i="3"/>
  <c r="K151" i="3"/>
  <c r="K150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H250" i="5"/>
  <c r="G254" i="5" s="1"/>
  <c r="G255" i="5" s="1"/>
  <c r="G250" i="5"/>
  <c r="F250" i="5"/>
  <c r="L249" i="5"/>
  <c r="J249" i="5"/>
  <c r="I249" i="5"/>
  <c r="L248" i="5"/>
  <c r="J248" i="5"/>
  <c r="I248" i="5"/>
  <c r="L247" i="5"/>
  <c r="J247" i="5"/>
  <c r="I247" i="5"/>
  <c r="L246" i="5"/>
  <c r="K246" i="5" s="1"/>
  <c r="J246" i="5"/>
  <c r="I246" i="5"/>
  <c r="L245" i="5"/>
  <c r="J245" i="5"/>
  <c r="I245" i="5"/>
  <c r="L244" i="5"/>
  <c r="J244" i="5"/>
  <c r="I244" i="5"/>
  <c r="L243" i="5"/>
  <c r="J243" i="5"/>
  <c r="I243" i="5"/>
  <c r="L242" i="5"/>
  <c r="K242" i="5" s="1"/>
  <c r="J242" i="5"/>
  <c r="I242" i="5"/>
  <c r="L241" i="5"/>
  <c r="J241" i="5"/>
  <c r="I241" i="5"/>
  <c r="L240" i="5"/>
  <c r="J240" i="5"/>
  <c r="I240" i="5"/>
  <c r="L239" i="5"/>
  <c r="J239" i="5"/>
  <c r="I239" i="5"/>
  <c r="L238" i="5"/>
  <c r="K238" i="5" s="1"/>
  <c r="J238" i="5"/>
  <c r="I238" i="5"/>
  <c r="L237" i="5"/>
  <c r="J237" i="5"/>
  <c r="I237" i="5"/>
  <c r="L236" i="5"/>
  <c r="J236" i="5"/>
  <c r="I236" i="5"/>
  <c r="L235" i="5"/>
  <c r="J235" i="5"/>
  <c r="I235" i="5"/>
  <c r="L234" i="5"/>
  <c r="K234" i="5" s="1"/>
  <c r="J234" i="5"/>
  <c r="I234" i="5"/>
  <c r="L233" i="5"/>
  <c r="J233" i="5"/>
  <c r="I233" i="5"/>
  <c r="L232" i="5"/>
  <c r="J232" i="5"/>
  <c r="I232" i="5"/>
  <c r="L231" i="5"/>
  <c r="J231" i="5"/>
  <c r="I231" i="5"/>
  <c r="L230" i="5"/>
  <c r="K230" i="5" s="1"/>
  <c r="J230" i="5"/>
  <c r="I230" i="5"/>
  <c r="L229" i="5"/>
  <c r="J229" i="5"/>
  <c r="I229" i="5"/>
  <c r="L228" i="5"/>
  <c r="J228" i="5"/>
  <c r="I228" i="5"/>
  <c r="L227" i="5"/>
  <c r="J227" i="5"/>
  <c r="I227" i="5"/>
  <c r="L226" i="5"/>
  <c r="K226" i="5" s="1"/>
  <c r="J226" i="5"/>
  <c r="I226" i="5"/>
  <c r="L225" i="5"/>
  <c r="J225" i="5"/>
  <c r="I225" i="5"/>
  <c r="L224" i="5"/>
  <c r="J224" i="5"/>
  <c r="I224" i="5"/>
  <c r="L223" i="5"/>
  <c r="J223" i="5"/>
  <c r="I223" i="5"/>
  <c r="L222" i="5"/>
  <c r="K222" i="5" s="1"/>
  <c r="J222" i="5"/>
  <c r="I222" i="5"/>
  <c r="L221" i="5"/>
  <c r="J221" i="5"/>
  <c r="I221" i="5"/>
  <c r="L220" i="5"/>
  <c r="J220" i="5"/>
  <c r="I220" i="5"/>
  <c r="L219" i="5"/>
  <c r="J219" i="5"/>
  <c r="I219" i="5"/>
  <c r="L218" i="5"/>
  <c r="K218" i="5" s="1"/>
  <c r="J218" i="5"/>
  <c r="I218" i="5"/>
  <c r="L217" i="5"/>
  <c r="J217" i="5"/>
  <c r="I217" i="5"/>
  <c r="L216" i="5"/>
  <c r="J216" i="5"/>
  <c r="I216" i="5"/>
  <c r="L215" i="5"/>
  <c r="J215" i="5"/>
  <c r="I215" i="5"/>
  <c r="L214" i="5"/>
  <c r="K214" i="5" s="1"/>
  <c r="J214" i="5"/>
  <c r="I214" i="5"/>
  <c r="L213" i="5"/>
  <c r="J213" i="5"/>
  <c r="I213" i="5"/>
  <c r="L212" i="5"/>
  <c r="J212" i="5"/>
  <c r="I212" i="5"/>
  <c r="L211" i="5"/>
  <c r="J211" i="5"/>
  <c r="I211" i="5"/>
  <c r="L210" i="5"/>
  <c r="K210" i="5" s="1"/>
  <c r="J210" i="5"/>
  <c r="I210" i="5"/>
  <c r="L209" i="5"/>
  <c r="J209" i="5"/>
  <c r="I209" i="5"/>
  <c r="L208" i="5"/>
  <c r="J208" i="5"/>
  <c r="I208" i="5"/>
  <c r="L207" i="5"/>
  <c r="J207" i="5"/>
  <c r="I207" i="5"/>
  <c r="L206" i="5"/>
  <c r="K206" i="5" s="1"/>
  <c r="J206" i="5"/>
  <c r="I206" i="5"/>
  <c r="L205" i="5"/>
  <c r="J205" i="5"/>
  <c r="I205" i="5"/>
  <c r="L204" i="5"/>
  <c r="J204" i="5"/>
  <c r="I204" i="5"/>
  <c r="L203" i="5"/>
  <c r="J203" i="5"/>
  <c r="I203" i="5"/>
  <c r="L202" i="5"/>
  <c r="K202" i="5" s="1"/>
  <c r="J202" i="5"/>
  <c r="I202" i="5"/>
  <c r="L201" i="5"/>
  <c r="J201" i="5"/>
  <c r="I201" i="5"/>
  <c r="J200" i="5"/>
  <c r="I200" i="5"/>
  <c r="L200" i="5" s="1"/>
  <c r="J199" i="5"/>
  <c r="I199" i="5"/>
  <c r="L199" i="5" s="1"/>
  <c r="K199" i="5" s="1"/>
  <c r="L198" i="5"/>
  <c r="K198" i="5" s="1"/>
  <c r="J198" i="5"/>
  <c r="I198" i="5"/>
  <c r="L197" i="5"/>
  <c r="K197" i="5" s="1"/>
  <c r="J197" i="5"/>
  <c r="I197" i="5"/>
  <c r="J196" i="5"/>
  <c r="I196" i="5"/>
  <c r="L196" i="5" s="1"/>
  <c r="K196" i="5" s="1"/>
  <c r="J195" i="5"/>
  <c r="I195" i="5"/>
  <c r="L195" i="5" s="1"/>
  <c r="K195" i="5" s="1"/>
  <c r="L194" i="5"/>
  <c r="K194" i="5" s="1"/>
  <c r="J194" i="5"/>
  <c r="I194" i="5"/>
  <c r="L193" i="5"/>
  <c r="J193" i="5"/>
  <c r="I193" i="5"/>
  <c r="J192" i="5"/>
  <c r="I192" i="5"/>
  <c r="L192" i="5" s="1"/>
  <c r="J191" i="5"/>
  <c r="I191" i="5"/>
  <c r="L191" i="5" s="1"/>
  <c r="K191" i="5" s="1"/>
  <c r="L190" i="5"/>
  <c r="K190" i="5" s="1"/>
  <c r="J190" i="5"/>
  <c r="I190" i="5"/>
  <c r="L189" i="5"/>
  <c r="K189" i="5" s="1"/>
  <c r="J189" i="5"/>
  <c r="I189" i="5"/>
  <c r="J188" i="5"/>
  <c r="I188" i="5"/>
  <c r="L188" i="5" s="1"/>
  <c r="K188" i="5" s="1"/>
  <c r="J187" i="5"/>
  <c r="I187" i="5"/>
  <c r="L187" i="5" s="1"/>
  <c r="K187" i="5" s="1"/>
  <c r="L186" i="5"/>
  <c r="K186" i="5" s="1"/>
  <c r="J186" i="5"/>
  <c r="I186" i="5"/>
  <c r="L185" i="5"/>
  <c r="J185" i="5"/>
  <c r="I185" i="5"/>
  <c r="J184" i="5"/>
  <c r="I184" i="5"/>
  <c r="L184" i="5" s="1"/>
  <c r="J183" i="5"/>
  <c r="I183" i="5"/>
  <c r="L183" i="5" s="1"/>
  <c r="K183" i="5" s="1"/>
  <c r="L182" i="5"/>
  <c r="K182" i="5" s="1"/>
  <c r="J182" i="5"/>
  <c r="I182" i="5"/>
  <c r="L181" i="5"/>
  <c r="K181" i="5" s="1"/>
  <c r="J181" i="5"/>
  <c r="I181" i="5"/>
  <c r="J180" i="5"/>
  <c r="I180" i="5"/>
  <c r="L180" i="5" s="1"/>
  <c r="K180" i="5" s="1"/>
  <c r="J179" i="5"/>
  <c r="I179" i="5"/>
  <c r="L179" i="5" s="1"/>
  <c r="K179" i="5" s="1"/>
  <c r="L178" i="5"/>
  <c r="K178" i="5" s="1"/>
  <c r="J178" i="5"/>
  <c r="I178" i="5"/>
  <c r="L177" i="5"/>
  <c r="J177" i="5"/>
  <c r="I177" i="5"/>
  <c r="J176" i="5"/>
  <c r="I176" i="5"/>
  <c r="L176" i="5" s="1"/>
  <c r="J175" i="5"/>
  <c r="I175" i="5"/>
  <c r="L175" i="5" s="1"/>
  <c r="K175" i="5" s="1"/>
  <c r="J174" i="5"/>
  <c r="I174" i="5"/>
  <c r="L174" i="5" s="1"/>
  <c r="J173" i="5"/>
  <c r="I173" i="5"/>
  <c r="L173" i="5" s="1"/>
  <c r="K173" i="5" s="1"/>
  <c r="J172" i="5"/>
  <c r="I172" i="5"/>
  <c r="L172" i="5" s="1"/>
  <c r="J171" i="5"/>
  <c r="I171" i="5"/>
  <c r="L171" i="5" s="1"/>
  <c r="K171" i="5" s="1"/>
  <c r="J170" i="5"/>
  <c r="I170" i="5"/>
  <c r="L170" i="5" s="1"/>
  <c r="J169" i="5"/>
  <c r="I169" i="5"/>
  <c r="L169" i="5" s="1"/>
  <c r="K169" i="5" s="1"/>
  <c r="J168" i="5"/>
  <c r="I168" i="5"/>
  <c r="L168" i="5" s="1"/>
  <c r="J167" i="5"/>
  <c r="I167" i="5"/>
  <c r="L167" i="5" s="1"/>
  <c r="K167" i="5" s="1"/>
  <c r="J166" i="5"/>
  <c r="I166" i="5"/>
  <c r="L166" i="5" s="1"/>
  <c r="J165" i="5"/>
  <c r="I165" i="5"/>
  <c r="L165" i="5" s="1"/>
  <c r="K165" i="5" s="1"/>
  <c r="J164" i="5"/>
  <c r="I164" i="5"/>
  <c r="L164" i="5" s="1"/>
  <c r="J163" i="5"/>
  <c r="I163" i="5"/>
  <c r="L163" i="5" s="1"/>
  <c r="K163" i="5" s="1"/>
  <c r="J162" i="5"/>
  <c r="I162" i="5"/>
  <c r="L162" i="5" s="1"/>
  <c r="H159" i="5"/>
  <c r="F254" i="5" s="1"/>
  <c r="F255" i="5" s="1"/>
  <c r="J158" i="5"/>
  <c r="I158" i="5"/>
  <c r="L158" i="5" s="1"/>
  <c r="K158" i="5" s="1"/>
  <c r="G158" i="5"/>
  <c r="F158" i="5"/>
  <c r="L157" i="5"/>
  <c r="K157" i="5"/>
  <c r="J157" i="5"/>
  <c r="I157" i="5"/>
  <c r="G157" i="5"/>
  <c r="F157" i="5"/>
  <c r="J156" i="5"/>
  <c r="I156" i="5"/>
  <c r="L156" i="5" s="1"/>
  <c r="G156" i="5"/>
  <c r="F156" i="5"/>
  <c r="L155" i="5"/>
  <c r="K155" i="5" s="1"/>
  <c r="J155" i="5"/>
  <c r="I155" i="5"/>
  <c r="G155" i="5"/>
  <c r="F155" i="5"/>
  <c r="J154" i="5"/>
  <c r="I154" i="5"/>
  <c r="L154" i="5" s="1"/>
  <c r="K154" i="5" s="1"/>
  <c r="G154" i="5"/>
  <c r="F154" i="5"/>
  <c r="L153" i="5"/>
  <c r="K153" i="5"/>
  <c r="J153" i="5"/>
  <c r="I153" i="5"/>
  <c r="G153" i="5"/>
  <c r="F153" i="5"/>
  <c r="J152" i="5"/>
  <c r="I152" i="5"/>
  <c r="L152" i="5" s="1"/>
  <c r="G152" i="5"/>
  <c r="F152" i="5"/>
  <c r="L151" i="5"/>
  <c r="K151" i="5" s="1"/>
  <c r="J151" i="5"/>
  <c r="I151" i="5"/>
  <c r="G151" i="5"/>
  <c r="F151" i="5"/>
  <c r="J150" i="5"/>
  <c r="I150" i="5"/>
  <c r="L150" i="5" s="1"/>
  <c r="K150" i="5" s="1"/>
  <c r="G150" i="5"/>
  <c r="F150" i="5"/>
  <c r="L149" i="5"/>
  <c r="K149" i="5"/>
  <c r="J149" i="5"/>
  <c r="I149" i="5"/>
  <c r="G149" i="5"/>
  <c r="F149" i="5"/>
  <c r="J148" i="5"/>
  <c r="I148" i="5"/>
  <c r="L148" i="5" s="1"/>
  <c r="G148" i="5"/>
  <c r="F148" i="5"/>
  <c r="L147" i="5"/>
  <c r="K147" i="5" s="1"/>
  <c r="J147" i="5"/>
  <c r="I147" i="5"/>
  <c r="G147" i="5"/>
  <c r="F147" i="5"/>
  <c r="J146" i="5"/>
  <c r="I146" i="5"/>
  <c r="L146" i="5" s="1"/>
  <c r="K146" i="5" s="1"/>
  <c r="G146" i="5"/>
  <c r="F146" i="5"/>
  <c r="L145" i="5"/>
  <c r="K145" i="5"/>
  <c r="J145" i="5"/>
  <c r="I145" i="5"/>
  <c r="G145" i="5"/>
  <c r="F145" i="5"/>
  <c r="J144" i="5"/>
  <c r="I144" i="5"/>
  <c r="L144" i="5" s="1"/>
  <c r="G144" i="5"/>
  <c r="F144" i="5"/>
  <c r="L143" i="5"/>
  <c r="K143" i="5" s="1"/>
  <c r="J143" i="5"/>
  <c r="I143" i="5"/>
  <c r="G143" i="5"/>
  <c r="F143" i="5"/>
  <c r="J142" i="5"/>
  <c r="I142" i="5"/>
  <c r="L142" i="5" s="1"/>
  <c r="K142" i="5" s="1"/>
  <c r="G142" i="5"/>
  <c r="F142" i="5"/>
  <c r="L141" i="5"/>
  <c r="K141" i="5"/>
  <c r="J141" i="5"/>
  <c r="I141" i="5"/>
  <c r="G141" i="5"/>
  <c r="F141" i="5"/>
  <c r="J140" i="5"/>
  <c r="I140" i="5"/>
  <c r="L140" i="5" s="1"/>
  <c r="G140" i="5"/>
  <c r="F140" i="5"/>
  <c r="L139" i="5"/>
  <c r="K139" i="5" s="1"/>
  <c r="J139" i="5"/>
  <c r="I139" i="5"/>
  <c r="G139" i="5"/>
  <c r="F139" i="5"/>
  <c r="J138" i="5"/>
  <c r="I138" i="5"/>
  <c r="L138" i="5" s="1"/>
  <c r="K138" i="5" s="1"/>
  <c r="G138" i="5"/>
  <c r="F138" i="5"/>
  <c r="L137" i="5"/>
  <c r="K137" i="5"/>
  <c r="J137" i="5"/>
  <c r="I137" i="5"/>
  <c r="G137" i="5"/>
  <c r="F137" i="5"/>
  <c r="J136" i="5"/>
  <c r="I136" i="5"/>
  <c r="L136" i="5" s="1"/>
  <c r="G136" i="5"/>
  <c r="F136" i="5"/>
  <c r="L135" i="5"/>
  <c r="K135" i="5" s="1"/>
  <c r="J135" i="5"/>
  <c r="I135" i="5"/>
  <c r="G135" i="5"/>
  <c r="F135" i="5"/>
  <c r="J134" i="5"/>
  <c r="I134" i="5"/>
  <c r="L134" i="5" s="1"/>
  <c r="K134" i="5" s="1"/>
  <c r="G134" i="5"/>
  <c r="F134" i="5"/>
  <c r="L133" i="5"/>
  <c r="K133" i="5"/>
  <c r="J133" i="5"/>
  <c r="I133" i="5"/>
  <c r="G133" i="5"/>
  <c r="F133" i="5"/>
  <c r="J132" i="5"/>
  <c r="I132" i="5"/>
  <c r="L132" i="5" s="1"/>
  <c r="G132" i="5"/>
  <c r="F132" i="5"/>
  <c r="L131" i="5"/>
  <c r="K131" i="5" s="1"/>
  <c r="J131" i="5"/>
  <c r="I131" i="5"/>
  <c r="G131" i="5"/>
  <c r="F131" i="5"/>
  <c r="J130" i="5"/>
  <c r="I130" i="5"/>
  <c r="L130" i="5" s="1"/>
  <c r="K130" i="5" s="1"/>
  <c r="G130" i="5"/>
  <c r="F130" i="5"/>
  <c r="L129" i="5"/>
  <c r="K129" i="5"/>
  <c r="J129" i="5"/>
  <c r="I129" i="5"/>
  <c r="G129" i="5"/>
  <c r="F129" i="5"/>
  <c r="J128" i="5"/>
  <c r="I128" i="5"/>
  <c r="L128" i="5" s="1"/>
  <c r="G128" i="5"/>
  <c r="F128" i="5"/>
  <c r="L127" i="5"/>
  <c r="K127" i="5" s="1"/>
  <c r="J127" i="5"/>
  <c r="I127" i="5"/>
  <c r="G127" i="5"/>
  <c r="F127" i="5"/>
  <c r="J126" i="5"/>
  <c r="I126" i="5"/>
  <c r="L126" i="5" s="1"/>
  <c r="K126" i="5" s="1"/>
  <c r="G126" i="5"/>
  <c r="F126" i="5"/>
  <c r="L125" i="5"/>
  <c r="K125" i="5"/>
  <c r="J125" i="5"/>
  <c r="I125" i="5"/>
  <c r="G125" i="5"/>
  <c r="F125" i="5"/>
  <c r="J124" i="5"/>
  <c r="I124" i="5"/>
  <c r="L124" i="5" s="1"/>
  <c r="G124" i="5"/>
  <c r="F124" i="5"/>
  <c r="L123" i="5"/>
  <c r="K123" i="5" s="1"/>
  <c r="J123" i="5"/>
  <c r="I123" i="5"/>
  <c r="G123" i="5"/>
  <c r="F123" i="5"/>
  <c r="L122" i="5"/>
  <c r="G122" i="5"/>
  <c r="F122" i="5"/>
  <c r="L121" i="5"/>
  <c r="G121" i="5"/>
  <c r="F121" i="5"/>
  <c r="L120" i="5"/>
  <c r="G120" i="5"/>
  <c r="F120" i="5"/>
  <c r="L119" i="5"/>
  <c r="G119" i="5"/>
  <c r="F119" i="5"/>
  <c r="L118" i="5"/>
  <c r="G118" i="5"/>
  <c r="F118" i="5"/>
  <c r="L117" i="5"/>
  <c r="G117" i="5"/>
  <c r="F117" i="5"/>
  <c r="L116" i="5"/>
  <c r="G116" i="5"/>
  <c r="F116" i="5"/>
  <c r="L115" i="5"/>
  <c r="G115" i="5"/>
  <c r="F115" i="5"/>
  <c r="L114" i="5"/>
  <c r="G114" i="5"/>
  <c r="F114" i="5"/>
  <c r="L113" i="5"/>
  <c r="G113" i="5"/>
  <c r="F113" i="5"/>
  <c r="L112" i="5"/>
  <c r="G112" i="5"/>
  <c r="F112" i="5"/>
  <c r="L111" i="5"/>
  <c r="G111" i="5"/>
  <c r="F111" i="5"/>
  <c r="L110" i="5"/>
  <c r="G110" i="5"/>
  <c r="F110" i="5"/>
  <c r="L109" i="5"/>
  <c r="G109" i="5"/>
  <c r="F109" i="5"/>
  <c r="L108" i="5"/>
  <c r="G108" i="5"/>
  <c r="F108" i="5"/>
  <c r="L107" i="5"/>
  <c r="G107" i="5"/>
  <c r="F107" i="5"/>
  <c r="L106" i="5"/>
  <c r="G106" i="5"/>
  <c r="F106" i="5"/>
  <c r="L105" i="5"/>
  <c r="G105" i="5"/>
  <c r="F105" i="5"/>
  <c r="L104" i="5"/>
  <c r="G104" i="5"/>
  <c r="F104" i="5"/>
  <c r="L103" i="5"/>
  <c r="G103" i="5"/>
  <c r="F103" i="5"/>
  <c r="L102" i="5"/>
  <c r="G102" i="5"/>
  <c r="F102" i="5"/>
  <c r="L101" i="5"/>
  <c r="G101" i="5"/>
  <c r="F101" i="5"/>
  <c r="L100" i="5"/>
  <c r="G100" i="5"/>
  <c r="F100" i="5"/>
  <c r="L99" i="5"/>
  <c r="G99" i="5"/>
  <c r="F99" i="5"/>
  <c r="L98" i="5"/>
  <c r="G98" i="5"/>
  <c r="F98" i="5"/>
  <c r="L97" i="5"/>
  <c r="G97" i="5"/>
  <c r="F97" i="5"/>
  <c r="L96" i="5"/>
  <c r="G96" i="5"/>
  <c r="F96" i="5"/>
  <c r="L95" i="5"/>
  <c r="G95" i="5"/>
  <c r="F95" i="5"/>
  <c r="L94" i="5"/>
  <c r="G94" i="5"/>
  <c r="F94" i="5"/>
  <c r="L93" i="5"/>
  <c r="G93" i="5"/>
  <c r="F93" i="5"/>
  <c r="L92" i="5"/>
  <c r="G92" i="5"/>
  <c r="F92" i="5"/>
  <c r="L91" i="5"/>
  <c r="G91" i="5"/>
  <c r="F91" i="5"/>
  <c r="L90" i="5"/>
  <c r="G90" i="5"/>
  <c r="F90" i="5"/>
  <c r="L89" i="5"/>
  <c r="G89" i="5"/>
  <c r="F89" i="5"/>
  <c r="L88" i="5"/>
  <c r="G88" i="5"/>
  <c r="F88" i="5"/>
  <c r="L87" i="5"/>
  <c r="G87" i="5"/>
  <c r="F87" i="5"/>
  <c r="L86" i="5"/>
  <c r="G86" i="5"/>
  <c r="F86" i="5"/>
  <c r="L85" i="5"/>
  <c r="G85" i="5"/>
  <c r="F85" i="5"/>
  <c r="L84" i="5"/>
  <c r="G84" i="5"/>
  <c r="F84" i="5"/>
  <c r="L83" i="5"/>
  <c r="G83" i="5"/>
  <c r="F83" i="5"/>
  <c r="L82" i="5"/>
  <c r="G82" i="5"/>
  <c r="F82" i="5"/>
  <c r="L81" i="5"/>
  <c r="G81" i="5"/>
  <c r="F81" i="5"/>
  <c r="L80" i="5"/>
  <c r="G80" i="5"/>
  <c r="F80" i="5"/>
  <c r="L79" i="5"/>
  <c r="G79" i="5"/>
  <c r="F79" i="5"/>
  <c r="L78" i="5"/>
  <c r="G78" i="5"/>
  <c r="F78" i="5"/>
  <c r="L77" i="5"/>
  <c r="G77" i="5"/>
  <c r="F77" i="5"/>
  <c r="L76" i="5"/>
  <c r="G76" i="5"/>
  <c r="F76" i="5"/>
  <c r="L75" i="5"/>
  <c r="G75" i="5"/>
  <c r="F75" i="5"/>
  <c r="L74" i="5"/>
  <c r="G74" i="5"/>
  <c r="F74" i="5"/>
  <c r="L73" i="5"/>
  <c r="G73" i="5"/>
  <c r="F73" i="5"/>
  <c r="L72" i="5"/>
  <c r="G72" i="5"/>
  <c r="F72" i="5"/>
  <c r="L71" i="5"/>
  <c r="G71" i="5"/>
  <c r="F71" i="5"/>
  <c r="L70" i="5"/>
  <c r="G70" i="5"/>
  <c r="F70" i="5"/>
  <c r="L69" i="5"/>
  <c r="G69" i="5"/>
  <c r="F69" i="5"/>
  <c r="L68" i="5"/>
  <c r="G68" i="5"/>
  <c r="F68" i="5"/>
  <c r="L67" i="5"/>
  <c r="G67" i="5"/>
  <c r="F67" i="5"/>
  <c r="L66" i="5"/>
  <c r="G66" i="5"/>
  <c r="F66" i="5"/>
  <c r="L65" i="5"/>
  <c r="G65" i="5"/>
  <c r="F65" i="5"/>
  <c r="L64" i="5"/>
  <c r="G64" i="5"/>
  <c r="F64" i="5"/>
  <c r="L63" i="5"/>
  <c r="G63" i="5"/>
  <c r="F63" i="5"/>
  <c r="L62" i="5"/>
  <c r="G62" i="5"/>
  <c r="F62" i="5"/>
  <c r="L61" i="5"/>
  <c r="G61" i="5"/>
  <c r="F61" i="5"/>
  <c r="L60" i="5"/>
  <c r="G60" i="5"/>
  <c r="F60" i="5"/>
  <c r="L59" i="5"/>
  <c r="G59" i="5"/>
  <c r="F59" i="5"/>
  <c r="L58" i="5"/>
  <c r="G58" i="5"/>
  <c r="F58" i="5"/>
  <c r="L57" i="5"/>
  <c r="G57" i="5"/>
  <c r="F57" i="5"/>
  <c r="L56" i="5"/>
  <c r="G56" i="5"/>
  <c r="F56" i="5"/>
  <c r="L55" i="5"/>
  <c r="G55" i="5"/>
  <c r="F55" i="5"/>
  <c r="L54" i="5"/>
  <c r="G54" i="5"/>
  <c r="F54" i="5"/>
  <c r="L53" i="5"/>
  <c r="G53" i="5"/>
  <c r="F53" i="5"/>
  <c r="L52" i="5"/>
  <c r="G52" i="5"/>
  <c r="F52" i="5"/>
  <c r="L51" i="5"/>
  <c r="G51" i="5"/>
  <c r="F51" i="5"/>
  <c r="L50" i="5"/>
  <c r="G50" i="5"/>
  <c r="F50" i="5"/>
  <c r="L49" i="5"/>
  <c r="G49" i="5"/>
  <c r="F49" i="5"/>
  <c r="L48" i="5"/>
  <c r="G48" i="5"/>
  <c r="F48" i="5"/>
  <c r="L47" i="5"/>
  <c r="G47" i="5"/>
  <c r="F47" i="5"/>
  <c r="L46" i="5"/>
  <c r="G46" i="5"/>
  <c r="F46" i="5"/>
  <c r="L45" i="5"/>
  <c r="G45" i="5"/>
  <c r="F45" i="5"/>
  <c r="L44" i="5"/>
  <c r="G44" i="5"/>
  <c r="F44" i="5"/>
  <c r="L43" i="5"/>
  <c r="G43" i="5"/>
  <c r="F43" i="5"/>
  <c r="L42" i="5"/>
  <c r="G42" i="5"/>
  <c r="F42" i="5"/>
  <c r="L41" i="5"/>
  <c r="G41" i="5"/>
  <c r="F41" i="5"/>
  <c r="L40" i="5"/>
  <c r="G40" i="5"/>
  <c r="F40" i="5"/>
  <c r="L39" i="5"/>
  <c r="G39" i="5"/>
  <c r="F39" i="5"/>
  <c r="L38" i="5"/>
  <c r="G38" i="5"/>
  <c r="F38" i="5"/>
  <c r="L37" i="5"/>
  <c r="G37" i="5"/>
  <c r="F37" i="5"/>
  <c r="L36" i="5"/>
  <c r="G36" i="5"/>
  <c r="F36" i="5"/>
  <c r="L35" i="5"/>
  <c r="G35" i="5"/>
  <c r="F35" i="5"/>
  <c r="L34" i="5"/>
  <c r="G34" i="5"/>
  <c r="F34" i="5"/>
  <c r="L33" i="5"/>
  <c r="G33" i="5"/>
  <c r="F33" i="5"/>
  <c r="L32" i="5"/>
  <c r="G32" i="5"/>
  <c r="F32" i="5"/>
  <c r="L31" i="5"/>
  <c r="G31" i="5"/>
  <c r="F31" i="5"/>
  <c r="L30" i="5"/>
  <c r="G30" i="5"/>
  <c r="F30" i="5"/>
  <c r="L29" i="5"/>
  <c r="G29" i="5"/>
  <c r="F29" i="5"/>
  <c r="L28" i="5"/>
  <c r="G28" i="5"/>
  <c r="F28" i="5"/>
  <c r="L27" i="5"/>
  <c r="G27" i="5"/>
  <c r="G159" i="5" s="1"/>
  <c r="F27" i="5"/>
  <c r="L26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L16" i="5"/>
  <c r="I16" i="5"/>
  <c r="I17" i="5" s="1"/>
  <c r="I18" i="5" s="1"/>
  <c r="G16" i="5"/>
  <c r="F16" i="5"/>
  <c r="F159" i="5" s="1"/>
  <c r="L15" i="5"/>
  <c r="G15" i="5"/>
  <c r="F15" i="5"/>
  <c r="AS5" i="5"/>
  <c r="AS6" i="5" s="1"/>
  <c r="AS7" i="5" s="1"/>
  <c r="AS8" i="5" s="1"/>
  <c r="AS9" i="5" s="1"/>
  <c r="AS10" i="5" s="1"/>
  <c r="AT4" i="5" s="1"/>
  <c r="AT5" i="5" s="1"/>
  <c r="AT6" i="5" s="1"/>
  <c r="AT7" i="5" s="1"/>
  <c r="AT8" i="5" s="1"/>
  <c r="AT9" i="5" s="1"/>
  <c r="AT10" i="5" s="1"/>
  <c r="AU4" i="5" s="1"/>
  <c r="AU5" i="5" s="1"/>
  <c r="AU6" i="5" s="1"/>
  <c r="AU7" i="5" s="1"/>
  <c r="AU8" i="5" s="1"/>
  <c r="AU9" i="5" s="1"/>
  <c r="AU10" i="5" s="1"/>
  <c r="AV4" i="5" s="1"/>
  <c r="AV5" i="5" s="1"/>
  <c r="AV6" i="5" s="1"/>
  <c r="AV7" i="5" s="1"/>
  <c r="AV8" i="5" s="1"/>
  <c r="AV9" i="5" s="1"/>
  <c r="AV10" i="5" s="1"/>
  <c r="AW4" i="5" s="1"/>
  <c r="AW5" i="5" s="1"/>
  <c r="AW6" i="5" s="1"/>
  <c r="AW7" i="5" s="1"/>
  <c r="AW8" i="5" s="1"/>
  <c r="AW9" i="5" s="1"/>
  <c r="AW10" i="5" s="1"/>
  <c r="AX4" i="5" s="1"/>
  <c r="AX5" i="5" s="1"/>
  <c r="AX6" i="5" s="1"/>
  <c r="AX7" i="5" s="1"/>
  <c r="AX8" i="5" s="1"/>
  <c r="AX9" i="5" s="1"/>
  <c r="AX10" i="5" s="1"/>
  <c r="AY4" i="5" s="1"/>
  <c r="AY5" i="5" s="1"/>
  <c r="AY6" i="5" s="1"/>
  <c r="AY7" i="5" s="1"/>
  <c r="AY8" i="5" s="1"/>
  <c r="AY9" i="5" s="1"/>
  <c r="AY10" i="5" s="1"/>
  <c r="AZ4" i="5" s="1"/>
  <c r="AZ5" i="5" s="1"/>
  <c r="AZ6" i="5" s="1"/>
  <c r="AZ7" i="5" s="1"/>
  <c r="AZ8" i="5" s="1"/>
  <c r="AZ9" i="5" s="1"/>
  <c r="AZ10" i="5" s="1"/>
  <c r="BA4" i="5" s="1"/>
  <c r="BA5" i="5" s="1"/>
  <c r="BA6" i="5" s="1"/>
  <c r="BA7" i="5" s="1"/>
  <c r="BA8" i="5" s="1"/>
  <c r="BA9" i="5" s="1"/>
  <c r="BA10" i="5" s="1"/>
  <c r="BB4" i="5" s="1"/>
  <c r="BB5" i="5" s="1"/>
  <c r="BB6" i="5" s="1"/>
  <c r="BB7" i="5" s="1"/>
  <c r="BB8" i="5" s="1"/>
  <c r="BB9" i="5" s="1"/>
  <c r="BB10" i="5" s="1"/>
  <c r="BC4" i="5" s="1"/>
  <c r="BC5" i="5" s="1"/>
  <c r="BC6" i="5" s="1"/>
  <c r="BC7" i="5" s="1"/>
  <c r="BC8" i="5" s="1"/>
  <c r="BC9" i="5" s="1"/>
  <c r="BC10" i="5" s="1"/>
  <c r="BD4" i="5" s="1"/>
  <c r="BD5" i="5" s="1"/>
  <c r="BD6" i="5" s="1"/>
  <c r="BD7" i="5" s="1"/>
  <c r="BD8" i="5" s="1"/>
  <c r="BD9" i="5" s="1"/>
  <c r="BD10" i="5" s="1"/>
  <c r="BE4" i="5" s="1"/>
  <c r="BE5" i="5" s="1"/>
  <c r="BE6" i="5" s="1"/>
  <c r="BE7" i="5" s="1"/>
  <c r="BE8" i="5" s="1"/>
  <c r="BE9" i="5" s="1"/>
  <c r="BE10" i="5" s="1"/>
  <c r="BF4" i="5" s="1"/>
  <c r="BF5" i="5" s="1"/>
  <c r="BF6" i="5" s="1"/>
  <c r="BF7" i="5" s="1"/>
  <c r="BF8" i="5" s="1"/>
  <c r="BF9" i="5" s="1"/>
  <c r="BF10" i="5" s="1"/>
  <c r="BG4" i="5" s="1"/>
  <c r="BG5" i="5" s="1"/>
  <c r="BG6" i="5" s="1"/>
  <c r="BG7" i="5" s="1"/>
  <c r="BG8" i="5" s="1"/>
  <c r="BG9" i="5" s="1"/>
  <c r="BG10" i="5" s="1"/>
  <c r="BH4" i="5" s="1"/>
  <c r="BH5" i="5" s="1"/>
  <c r="BH6" i="5" s="1"/>
  <c r="BH7" i="5" s="1"/>
  <c r="BH8" i="5" s="1"/>
  <c r="BH9" i="5" s="1"/>
  <c r="BH10" i="5" s="1"/>
  <c r="BI4" i="5" s="1"/>
  <c r="BI5" i="5" s="1"/>
  <c r="BI6" i="5" s="1"/>
  <c r="BI7" i="5" s="1"/>
  <c r="BI8" i="5" s="1"/>
  <c r="BI9" i="5" s="1"/>
  <c r="BI10" i="5" s="1"/>
  <c r="BJ4" i="5" s="1"/>
  <c r="BJ5" i="5" s="1"/>
  <c r="BJ6" i="5" s="1"/>
  <c r="BJ7" i="5" s="1"/>
  <c r="BJ8" i="5" s="1"/>
  <c r="BJ9" i="5" s="1"/>
  <c r="BJ10" i="5" s="1"/>
  <c r="BK4" i="5" s="1"/>
  <c r="BK5" i="5" s="1"/>
  <c r="BK6" i="5" s="1"/>
  <c r="BK7" i="5" s="1"/>
  <c r="BK8" i="5" s="1"/>
  <c r="BK9" i="5" s="1"/>
  <c r="BK10" i="5" s="1"/>
  <c r="BL4" i="5" s="1"/>
  <c r="BL5" i="5" s="1"/>
  <c r="BL6" i="5" s="1"/>
  <c r="BL7" i="5" s="1"/>
  <c r="BL8" i="5" s="1"/>
  <c r="BL9" i="5" s="1"/>
  <c r="BL10" i="5" s="1"/>
  <c r="BM4" i="5" s="1"/>
  <c r="BM5" i="5" s="1"/>
  <c r="BM6" i="5" s="1"/>
  <c r="BM7" i="5" s="1"/>
  <c r="BM8" i="5" s="1"/>
  <c r="BM9" i="5" s="1"/>
  <c r="BM10" i="5" s="1"/>
  <c r="BN4" i="5" s="1"/>
  <c r="BN5" i="5" s="1"/>
  <c r="BN6" i="5" s="1"/>
  <c r="BN7" i="5" s="1"/>
  <c r="BN8" i="5" s="1"/>
  <c r="BN9" i="5" s="1"/>
  <c r="BN10" i="5" s="1"/>
  <c r="BO4" i="5" s="1"/>
  <c r="BO5" i="5" s="1"/>
  <c r="BO6" i="5" s="1"/>
  <c r="BO7" i="5" s="1"/>
  <c r="BO8" i="5" s="1"/>
  <c r="BO9" i="5" s="1"/>
  <c r="BO10" i="5" s="1"/>
  <c r="BP4" i="5" s="1"/>
  <c r="BP5" i="5" s="1"/>
  <c r="BP6" i="5" s="1"/>
  <c r="BP7" i="5" s="1"/>
  <c r="BP8" i="5" s="1"/>
  <c r="BP9" i="5" s="1"/>
  <c r="BP10" i="5" s="1"/>
  <c r="BQ4" i="5" s="1"/>
  <c r="BQ5" i="5" s="1"/>
  <c r="BQ6" i="5" s="1"/>
  <c r="BQ7" i="5" s="1"/>
  <c r="BQ8" i="5" s="1"/>
  <c r="BQ9" i="5" s="1"/>
  <c r="BQ10" i="5" s="1"/>
  <c r="BR4" i="5" s="1"/>
  <c r="BR5" i="5" s="1"/>
  <c r="BR6" i="5" s="1"/>
  <c r="BR7" i="5" s="1"/>
  <c r="BR8" i="5" s="1"/>
  <c r="BR9" i="5" s="1"/>
  <c r="BR10" i="5" s="1"/>
  <c r="BS4" i="5" s="1"/>
  <c r="BS5" i="5" s="1"/>
  <c r="BS6" i="5" s="1"/>
  <c r="BS7" i="5" s="1"/>
  <c r="BS8" i="5" s="1"/>
  <c r="BS9" i="5" s="1"/>
  <c r="BS10" i="5" s="1"/>
  <c r="BT4" i="5" s="1"/>
  <c r="BT5" i="5" s="1"/>
  <c r="BT6" i="5" s="1"/>
  <c r="BT7" i="5" s="1"/>
  <c r="BT8" i="5" s="1"/>
  <c r="BT9" i="5" s="1"/>
  <c r="BT10" i="5" s="1"/>
  <c r="BU4" i="5" s="1"/>
  <c r="BU5" i="5" s="1"/>
  <c r="BU6" i="5" s="1"/>
  <c r="BU7" i="5" s="1"/>
  <c r="BU8" i="5" s="1"/>
  <c r="BU9" i="5" s="1"/>
  <c r="BU10" i="5" s="1"/>
  <c r="BV4" i="5" s="1"/>
  <c r="BV5" i="5" s="1"/>
  <c r="BV6" i="5" s="1"/>
  <c r="BV7" i="5" s="1"/>
  <c r="BV8" i="5" s="1"/>
  <c r="BV9" i="5" s="1"/>
  <c r="BV10" i="5" s="1"/>
  <c r="BW4" i="5" s="1"/>
  <c r="BW5" i="5" s="1"/>
  <c r="BW6" i="5" s="1"/>
  <c r="BW7" i="5" s="1"/>
  <c r="BW8" i="5" s="1"/>
  <c r="BW9" i="5" s="1"/>
  <c r="BW10" i="5" s="1"/>
  <c r="BX4" i="5" s="1"/>
  <c r="BX5" i="5" s="1"/>
  <c r="BX6" i="5" s="1"/>
  <c r="BX7" i="5" s="1"/>
  <c r="BX8" i="5" s="1"/>
  <c r="BX9" i="5" s="1"/>
  <c r="BX10" i="5" s="1"/>
  <c r="BY4" i="5" s="1"/>
  <c r="BY5" i="5" s="1"/>
  <c r="BY6" i="5" s="1"/>
  <c r="BY7" i="5" s="1"/>
  <c r="BY8" i="5" s="1"/>
  <c r="BY9" i="5" s="1"/>
  <c r="BY10" i="5" s="1"/>
  <c r="BZ4" i="5" s="1"/>
  <c r="BZ5" i="5" s="1"/>
  <c r="BZ6" i="5" s="1"/>
  <c r="BZ7" i="5" s="1"/>
  <c r="BZ8" i="5" s="1"/>
  <c r="BZ9" i="5" s="1"/>
  <c r="BZ10" i="5" s="1"/>
  <c r="CA4" i="5" s="1"/>
  <c r="CA5" i="5" s="1"/>
  <c r="CA6" i="5" s="1"/>
  <c r="CA7" i="5" s="1"/>
  <c r="CA8" i="5" s="1"/>
  <c r="CA9" i="5" s="1"/>
  <c r="CA10" i="5" s="1"/>
  <c r="CB4" i="5" s="1"/>
  <c r="CB5" i="5" s="1"/>
  <c r="CB6" i="5" s="1"/>
  <c r="CB7" i="5" s="1"/>
  <c r="CB8" i="5" s="1"/>
  <c r="CB9" i="5" s="1"/>
  <c r="CB10" i="5" s="1"/>
  <c r="CC4" i="5" s="1"/>
  <c r="CC5" i="5" s="1"/>
  <c r="CC6" i="5" s="1"/>
  <c r="CC7" i="5" s="1"/>
  <c r="CC8" i="5" s="1"/>
  <c r="CC9" i="5" s="1"/>
  <c r="CC10" i="5" s="1"/>
  <c r="CD4" i="5" s="1"/>
  <c r="CD5" i="5" s="1"/>
  <c r="CD6" i="5" s="1"/>
  <c r="CD7" i="5" s="1"/>
  <c r="CD8" i="5" s="1"/>
  <c r="CD9" i="5" s="1"/>
  <c r="CD10" i="5" s="1"/>
  <c r="CE4" i="5" s="1"/>
  <c r="CE5" i="5" s="1"/>
  <c r="CE6" i="5" s="1"/>
  <c r="CE7" i="5" s="1"/>
  <c r="CE8" i="5" s="1"/>
  <c r="CE9" i="5" s="1"/>
  <c r="CE10" i="5" s="1"/>
  <c r="CF4" i="5" s="1"/>
  <c r="CF5" i="5" s="1"/>
  <c r="CF6" i="5" s="1"/>
  <c r="CF7" i="5" s="1"/>
  <c r="CF8" i="5" s="1"/>
  <c r="CF9" i="5" s="1"/>
  <c r="CF10" i="5" s="1"/>
  <c r="CG4" i="5" s="1"/>
  <c r="CG5" i="5" s="1"/>
  <c r="CG6" i="5" s="1"/>
  <c r="CG7" i="5" s="1"/>
  <c r="CG8" i="5" s="1"/>
  <c r="CG9" i="5" s="1"/>
  <c r="CG10" i="5" s="1"/>
  <c r="CH4" i="5" s="1"/>
  <c r="CH5" i="5" s="1"/>
  <c r="CH6" i="5" s="1"/>
  <c r="CH7" i="5" s="1"/>
  <c r="CH8" i="5" s="1"/>
  <c r="CH9" i="5" s="1"/>
  <c r="CH10" i="5" s="1"/>
  <c r="CI4" i="5" s="1"/>
  <c r="CI5" i="5" s="1"/>
  <c r="CI6" i="5" s="1"/>
  <c r="CI7" i="5" s="1"/>
  <c r="CI8" i="5" s="1"/>
  <c r="CI9" i="5" s="1"/>
  <c r="CI10" i="5" s="1"/>
  <c r="CJ4" i="5" s="1"/>
  <c r="CJ5" i="5" s="1"/>
  <c r="CJ6" i="5" s="1"/>
  <c r="CJ7" i="5" s="1"/>
  <c r="CJ8" i="5" s="1"/>
  <c r="CJ9" i="5" s="1"/>
  <c r="CJ10" i="5" s="1"/>
  <c r="CK4" i="5" s="1"/>
  <c r="CK5" i="5" s="1"/>
  <c r="CK6" i="5" s="1"/>
  <c r="CK7" i="5" s="1"/>
  <c r="CK8" i="5" s="1"/>
  <c r="CK9" i="5" s="1"/>
  <c r="CK10" i="5" s="1"/>
  <c r="CL4" i="5" s="1"/>
  <c r="CL5" i="5" s="1"/>
  <c r="CL6" i="5" s="1"/>
  <c r="CL7" i="5" s="1"/>
  <c r="CL8" i="5" s="1"/>
  <c r="CL9" i="5" s="1"/>
  <c r="CL10" i="5" s="1"/>
  <c r="CM4" i="5" s="1"/>
  <c r="CM5" i="5" s="1"/>
  <c r="CM6" i="5" s="1"/>
  <c r="CM7" i="5" s="1"/>
  <c r="CM8" i="5" s="1"/>
  <c r="CM9" i="5" s="1"/>
  <c r="CM10" i="5" s="1"/>
  <c r="CN4" i="5" s="1"/>
  <c r="CN5" i="5" s="1"/>
  <c r="CN6" i="5" s="1"/>
  <c r="CN7" i="5" s="1"/>
  <c r="CN8" i="5" s="1"/>
  <c r="CN9" i="5" s="1"/>
  <c r="CN10" i="5" s="1"/>
  <c r="N5" i="5"/>
  <c r="N6" i="5" s="1"/>
  <c r="N7" i="5" s="1"/>
  <c r="N8" i="5" s="1"/>
  <c r="N9" i="5" s="1"/>
  <c r="N10" i="5" s="1"/>
  <c r="O4" i="5" s="1"/>
  <c r="O5" i="5" s="1"/>
  <c r="O6" i="5" s="1"/>
  <c r="O7" i="5" s="1"/>
  <c r="O8" i="5" s="1"/>
  <c r="O9" i="5" s="1"/>
  <c r="O10" i="5" s="1"/>
  <c r="P4" i="5" s="1"/>
  <c r="P5" i="5" s="1"/>
  <c r="P6" i="5" s="1"/>
  <c r="P7" i="5" s="1"/>
  <c r="P8" i="5" s="1"/>
  <c r="P9" i="5" s="1"/>
  <c r="P10" i="5" s="1"/>
  <c r="Q4" i="5" s="1"/>
  <c r="Q5" i="5" s="1"/>
  <c r="Q6" i="5" s="1"/>
  <c r="Q7" i="5" s="1"/>
  <c r="Q8" i="5" s="1"/>
  <c r="Q9" i="5" s="1"/>
  <c r="Q10" i="5" s="1"/>
  <c r="R4" i="5" s="1"/>
  <c r="R5" i="5" s="1"/>
  <c r="R6" i="5" s="1"/>
  <c r="R7" i="5" s="1"/>
  <c r="R8" i="5" s="1"/>
  <c r="R9" i="5" s="1"/>
  <c r="R10" i="5" s="1"/>
  <c r="S4" i="5" s="1"/>
  <c r="S5" i="5" s="1"/>
  <c r="S6" i="5" s="1"/>
  <c r="S7" i="5" s="1"/>
  <c r="S8" i="5" s="1"/>
  <c r="S9" i="5" s="1"/>
  <c r="S10" i="5" s="1"/>
  <c r="T4" i="5" s="1"/>
  <c r="T5" i="5" s="1"/>
  <c r="T6" i="5" s="1"/>
  <c r="T7" i="5" s="1"/>
  <c r="T8" i="5" s="1"/>
  <c r="T9" i="5" s="1"/>
  <c r="T10" i="5" s="1"/>
  <c r="U4" i="5" s="1"/>
  <c r="U5" i="5" s="1"/>
  <c r="U6" i="5" s="1"/>
  <c r="U7" i="5" s="1"/>
  <c r="U8" i="5" s="1"/>
  <c r="U9" i="5" s="1"/>
  <c r="U10" i="5" s="1"/>
  <c r="V4" i="5" s="1"/>
  <c r="V5" i="5" s="1"/>
  <c r="V6" i="5" s="1"/>
  <c r="V7" i="5" s="1"/>
  <c r="V8" i="5" s="1"/>
  <c r="V9" i="5" s="1"/>
  <c r="V10" i="5" s="1"/>
  <c r="W4" i="5" s="1"/>
  <c r="W5" i="5" s="1"/>
  <c r="W6" i="5" s="1"/>
  <c r="W7" i="5" s="1"/>
  <c r="W8" i="5" s="1"/>
  <c r="W9" i="5" s="1"/>
  <c r="W10" i="5" s="1"/>
  <c r="X4" i="5" s="1"/>
  <c r="X5" i="5" s="1"/>
  <c r="X6" i="5" s="1"/>
  <c r="X7" i="5" s="1"/>
  <c r="X8" i="5" s="1"/>
  <c r="X9" i="5" s="1"/>
  <c r="X10" i="5" s="1"/>
  <c r="Y4" i="5" s="1"/>
  <c r="Y5" i="5" s="1"/>
  <c r="Y6" i="5" s="1"/>
  <c r="Y7" i="5" s="1"/>
  <c r="Y8" i="5" s="1"/>
  <c r="Y9" i="5" s="1"/>
  <c r="Y10" i="5" s="1"/>
  <c r="Z4" i="5" s="1"/>
  <c r="Z5" i="5" s="1"/>
  <c r="Z6" i="5" s="1"/>
  <c r="Z7" i="5" s="1"/>
  <c r="Z8" i="5" s="1"/>
  <c r="Z9" i="5" s="1"/>
  <c r="Z10" i="5" s="1"/>
  <c r="AA4" i="5" s="1"/>
  <c r="AA5" i="5" s="1"/>
  <c r="AA6" i="5" s="1"/>
  <c r="AA7" i="5" s="1"/>
  <c r="AA8" i="5" s="1"/>
  <c r="AA9" i="5" s="1"/>
  <c r="AA10" i="5" s="1"/>
  <c r="AB4" i="5" s="1"/>
  <c r="AB5" i="5" s="1"/>
  <c r="AB6" i="5" s="1"/>
  <c r="AB7" i="5" s="1"/>
  <c r="AB8" i="5" s="1"/>
  <c r="AB9" i="5" s="1"/>
  <c r="AB10" i="5" s="1"/>
  <c r="AC4" i="5" s="1"/>
  <c r="AC5" i="5" s="1"/>
  <c r="AC6" i="5" s="1"/>
  <c r="AC7" i="5" s="1"/>
  <c r="AC8" i="5" s="1"/>
  <c r="AC9" i="5" s="1"/>
  <c r="AC10" i="5" s="1"/>
  <c r="AD4" i="5" s="1"/>
  <c r="AD5" i="5" s="1"/>
  <c r="AD6" i="5" s="1"/>
  <c r="AD7" i="5" s="1"/>
  <c r="AD8" i="5" s="1"/>
  <c r="AD9" i="5" s="1"/>
  <c r="AD10" i="5" s="1"/>
  <c r="AE4" i="5" s="1"/>
  <c r="AE5" i="5" s="1"/>
  <c r="AE6" i="5" s="1"/>
  <c r="AE7" i="5" s="1"/>
  <c r="AE8" i="5" s="1"/>
  <c r="AE9" i="5" s="1"/>
  <c r="AE10" i="5" s="1"/>
  <c r="AF4" i="5" s="1"/>
  <c r="AF5" i="5" s="1"/>
  <c r="AF6" i="5" s="1"/>
  <c r="AF7" i="5" s="1"/>
  <c r="AF8" i="5" s="1"/>
  <c r="AF9" i="5" s="1"/>
  <c r="AF10" i="5" s="1"/>
  <c r="AG4" i="5" s="1"/>
  <c r="AG5" i="5" s="1"/>
  <c r="AG6" i="5" s="1"/>
  <c r="AG7" i="5" s="1"/>
  <c r="AG8" i="5" s="1"/>
  <c r="AG9" i="5" s="1"/>
  <c r="AG10" i="5" s="1"/>
  <c r="AH4" i="5" s="1"/>
  <c r="AH5" i="5" s="1"/>
  <c r="AH6" i="5" s="1"/>
  <c r="AH7" i="5" s="1"/>
  <c r="AH8" i="5" s="1"/>
  <c r="AH9" i="5" s="1"/>
  <c r="AH10" i="5" s="1"/>
  <c r="AI4" i="5" s="1"/>
  <c r="AI5" i="5" s="1"/>
  <c r="AI6" i="5" s="1"/>
  <c r="AI7" i="5" s="1"/>
  <c r="AI8" i="5" s="1"/>
  <c r="AI9" i="5" s="1"/>
  <c r="AI10" i="5" s="1"/>
  <c r="AJ4" i="5" s="1"/>
  <c r="AJ5" i="5" s="1"/>
  <c r="AJ6" i="5" s="1"/>
  <c r="AJ7" i="5" s="1"/>
  <c r="AJ8" i="5" s="1"/>
  <c r="AJ9" i="5" s="1"/>
  <c r="AJ10" i="5" s="1"/>
  <c r="AK4" i="5" s="1"/>
  <c r="AK5" i="5" s="1"/>
  <c r="AK6" i="5" s="1"/>
  <c r="AK7" i="5" s="1"/>
  <c r="AK8" i="5" s="1"/>
  <c r="AK9" i="5" s="1"/>
  <c r="AK10" i="5" s="1"/>
  <c r="AL4" i="5" s="1"/>
  <c r="AL5" i="5" s="1"/>
  <c r="AL6" i="5" s="1"/>
  <c r="AL7" i="5" s="1"/>
  <c r="AL8" i="5" s="1"/>
  <c r="AL9" i="5" s="1"/>
  <c r="AL10" i="5" s="1"/>
  <c r="AM4" i="5" s="1"/>
  <c r="AM5" i="5" s="1"/>
  <c r="AM6" i="5" s="1"/>
  <c r="AM7" i="5" s="1"/>
  <c r="AM8" i="5" s="1"/>
  <c r="AM9" i="5" s="1"/>
  <c r="AM10" i="5" s="1"/>
  <c r="AN4" i="5" s="1"/>
  <c r="AN5" i="5" s="1"/>
  <c r="AN6" i="5" s="1"/>
  <c r="AN7" i="5" s="1"/>
  <c r="AN8" i="5" s="1"/>
  <c r="AN9" i="5" s="1"/>
  <c r="AN10" i="5" s="1"/>
  <c r="AO4" i="5" s="1"/>
  <c r="AO5" i="5" s="1"/>
  <c r="AO6" i="5" s="1"/>
  <c r="AO7" i="5" s="1"/>
  <c r="AO8" i="5" s="1"/>
  <c r="AO9" i="5" s="1"/>
  <c r="AO10" i="5" s="1"/>
  <c r="AP4" i="5" s="1"/>
  <c r="AP5" i="5" s="1"/>
  <c r="AP6" i="5" s="1"/>
  <c r="AP7" i="5" s="1"/>
  <c r="AP8" i="5" s="1"/>
  <c r="AP9" i="5" s="1"/>
  <c r="AP10" i="5" s="1"/>
  <c r="AQ4" i="5" s="1"/>
  <c r="AQ5" i="5" s="1"/>
  <c r="AQ6" i="5" s="1"/>
  <c r="AQ7" i="5" s="1"/>
  <c r="AQ8" i="5" s="1"/>
  <c r="AQ9" i="5" s="1"/>
  <c r="AQ10" i="5" s="1"/>
  <c r="AR4" i="5" s="1"/>
  <c r="AR5" i="5" s="1"/>
  <c r="AR6" i="5" s="1"/>
  <c r="AR7" i="5" s="1"/>
  <c r="AR8" i="5" s="1"/>
  <c r="AR9" i="5" s="1"/>
  <c r="AR10" i="5" s="1"/>
  <c r="Q3" i="5"/>
  <c r="R3" i="5" s="1"/>
  <c r="S3" i="5" s="1"/>
  <c r="T3" i="5" s="1"/>
  <c r="U3" i="5" s="1"/>
  <c r="V3" i="5" s="1"/>
  <c r="W3" i="5" s="1"/>
  <c r="X3" i="5" s="1"/>
  <c r="Y3" i="5" s="1"/>
  <c r="Z3" i="5" s="1"/>
  <c r="AA3" i="5" s="1"/>
  <c r="AB3" i="5" s="1"/>
  <c r="AC3" i="5" s="1"/>
  <c r="AD3" i="5" s="1"/>
  <c r="AE3" i="5" s="1"/>
  <c r="AF3" i="5" s="1"/>
  <c r="AG3" i="5" s="1"/>
  <c r="AH3" i="5" s="1"/>
  <c r="AI3" i="5" s="1"/>
  <c r="AJ3" i="5" s="1"/>
  <c r="AK3" i="5" s="1"/>
  <c r="AL3" i="5" s="1"/>
  <c r="AM3" i="5" s="1"/>
  <c r="AN3" i="5" s="1"/>
  <c r="AO3" i="5" s="1"/>
  <c r="AP3" i="5" s="1"/>
  <c r="AQ3" i="5" s="1"/>
  <c r="M142" i="3"/>
  <c r="M135" i="3"/>
  <c r="M124" i="3"/>
  <c r="O16" i="3"/>
  <c r="M125" i="3"/>
  <c r="G159" i="3"/>
  <c r="I159" i="3" s="1"/>
  <c r="F159" i="3"/>
  <c r="H159" i="3" s="1"/>
  <c r="G158" i="3"/>
  <c r="I158" i="3" s="1"/>
  <c r="F158" i="3"/>
  <c r="H158" i="3" s="1"/>
  <c r="G157" i="3"/>
  <c r="I157" i="3" s="1"/>
  <c r="F157" i="3"/>
  <c r="H157" i="3" s="1"/>
  <c r="G156" i="3"/>
  <c r="I156" i="3" s="1"/>
  <c r="F156" i="3"/>
  <c r="H156" i="3" s="1"/>
  <c r="G155" i="3"/>
  <c r="I155" i="3" s="1"/>
  <c r="F155" i="3"/>
  <c r="H155" i="3" s="1"/>
  <c r="G154" i="3"/>
  <c r="I154" i="3" s="1"/>
  <c r="F154" i="3"/>
  <c r="H154" i="3" s="1"/>
  <c r="G153" i="3"/>
  <c r="I153" i="3" s="1"/>
  <c r="F153" i="3"/>
  <c r="H153" i="3" s="1"/>
  <c r="G152" i="3"/>
  <c r="I152" i="3" s="1"/>
  <c r="F152" i="3"/>
  <c r="H152" i="3" s="1"/>
  <c r="G151" i="3"/>
  <c r="I151" i="3" s="1"/>
  <c r="F151" i="3"/>
  <c r="H151" i="3" s="1"/>
  <c r="G150" i="3"/>
  <c r="I150" i="3" s="1"/>
  <c r="F150" i="3"/>
  <c r="H150" i="3" s="1"/>
  <c r="G149" i="3"/>
  <c r="I149" i="3" s="1"/>
  <c r="F149" i="3"/>
  <c r="H149" i="3" s="1"/>
  <c r="G148" i="3"/>
  <c r="I148" i="3" s="1"/>
  <c r="F148" i="3"/>
  <c r="H148" i="3" s="1"/>
  <c r="G147" i="3"/>
  <c r="I147" i="3" s="1"/>
  <c r="F147" i="3"/>
  <c r="H147" i="3" s="1"/>
  <c r="G146" i="3"/>
  <c r="I146" i="3" s="1"/>
  <c r="F146" i="3"/>
  <c r="H146" i="3" s="1"/>
  <c r="G145" i="3"/>
  <c r="I145" i="3" s="1"/>
  <c r="F145" i="3"/>
  <c r="H145" i="3" s="1"/>
  <c r="G144" i="3"/>
  <c r="I144" i="3" s="1"/>
  <c r="F144" i="3"/>
  <c r="H144" i="3" s="1"/>
  <c r="G143" i="3"/>
  <c r="I143" i="3" s="1"/>
  <c r="F143" i="3"/>
  <c r="H143" i="3" s="1"/>
  <c r="G142" i="3"/>
  <c r="I142" i="3" s="1"/>
  <c r="F142" i="3"/>
  <c r="H142" i="3" s="1"/>
  <c r="G141" i="3"/>
  <c r="I141" i="3" s="1"/>
  <c r="F141" i="3"/>
  <c r="H141" i="3" s="1"/>
  <c r="G140" i="3"/>
  <c r="I140" i="3" s="1"/>
  <c r="F140" i="3"/>
  <c r="H140" i="3" s="1"/>
  <c r="G139" i="3"/>
  <c r="I139" i="3" s="1"/>
  <c r="F139" i="3"/>
  <c r="H139" i="3" s="1"/>
  <c r="G138" i="3"/>
  <c r="I138" i="3" s="1"/>
  <c r="F138" i="3"/>
  <c r="H138" i="3" s="1"/>
  <c r="G137" i="3"/>
  <c r="I137" i="3" s="1"/>
  <c r="F137" i="3"/>
  <c r="H137" i="3" s="1"/>
  <c r="G136" i="3"/>
  <c r="I136" i="3" s="1"/>
  <c r="F136" i="3"/>
  <c r="H136" i="3" s="1"/>
  <c r="G135" i="3"/>
  <c r="I135" i="3" s="1"/>
  <c r="F135" i="3"/>
  <c r="H135" i="3" s="1"/>
  <c r="G134" i="3"/>
  <c r="I134" i="3" s="1"/>
  <c r="F134" i="3"/>
  <c r="H134" i="3" s="1"/>
  <c r="G133" i="3"/>
  <c r="I133" i="3" s="1"/>
  <c r="F133" i="3"/>
  <c r="H133" i="3" s="1"/>
  <c r="G132" i="3"/>
  <c r="I132" i="3" s="1"/>
  <c r="F132" i="3"/>
  <c r="H132" i="3" s="1"/>
  <c r="G131" i="3"/>
  <c r="I131" i="3" s="1"/>
  <c r="F131" i="3"/>
  <c r="H131" i="3" s="1"/>
  <c r="G130" i="3"/>
  <c r="I130" i="3" s="1"/>
  <c r="F130" i="3"/>
  <c r="H130" i="3" s="1"/>
  <c r="G129" i="3"/>
  <c r="I129" i="3" s="1"/>
  <c r="F129" i="3"/>
  <c r="H129" i="3" s="1"/>
  <c r="G128" i="3"/>
  <c r="I128" i="3" s="1"/>
  <c r="F128" i="3"/>
  <c r="H128" i="3" s="1"/>
  <c r="G127" i="3"/>
  <c r="I127" i="3" s="1"/>
  <c r="F127" i="3"/>
  <c r="H127" i="3" s="1"/>
  <c r="G126" i="3"/>
  <c r="I126" i="3" s="1"/>
  <c r="F126" i="3"/>
  <c r="H126" i="3" s="1"/>
  <c r="G125" i="3"/>
  <c r="I125" i="3" s="1"/>
  <c r="F125" i="3"/>
  <c r="H125" i="3" s="1"/>
  <c r="G124" i="3"/>
  <c r="I124" i="3" s="1"/>
  <c r="F124" i="3"/>
  <c r="H124" i="3" s="1"/>
  <c r="G69" i="3"/>
  <c r="I69" i="3" s="1"/>
  <c r="F69" i="3"/>
  <c r="H69" i="3" s="1"/>
  <c r="G68" i="3"/>
  <c r="I68" i="3" s="1"/>
  <c r="F68" i="3"/>
  <c r="H68" i="3" s="1"/>
  <c r="G67" i="3"/>
  <c r="I67" i="3" s="1"/>
  <c r="F67" i="3"/>
  <c r="H67" i="3" s="1"/>
  <c r="G66" i="3"/>
  <c r="I66" i="3" s="1"/>
  <c r="F66" i="3"/>
  <c r="H66" i="3" s="1"/>
  <c r="G65" i="3"/>
  <c r="I65" i="3" s="1"/>
  <c r="F65" i="3"/>
  <c r="H65" i="3" s="1"/>
  <c r="G64" i="3"/>
  <c r="I64" i="3" s="1"/>
  <c r="F64" i="3"/>
  <c r="H64" i="3" s="1"/>
  <c r="G63" i="3"/>
  <c r="I63" i="3" s="1"/>
  <c r="F63" i="3"/>
  <c r="H63" i="3" s="1"/>
  <c r="G62" i="3"/>
  <c r="I62" i="3" s="1"/>
  <c r="F62" i="3"/>
  <c r="H62" i="3" s="1"/>
  <c r="G61" i="3"/>
  <c r="I61" i="3" s="1"/>
  <c r="F61" i="3"/>
  <c r="H61" i="3" s="1"/>
  <c r="G60" i="3"/>
  <c r="I60" i="3" s="1"/>
  <c r="F60" i="3"/>
  <c r="H60" i="3" s="1"/>
  <c r="G59" i="3"/>
  <c r="I59" i="3" s="1"/>
  <c r="F59" i="3"/>
  <c r="H59" i="3" s="1"/>
  <c r="G58" i="3"/>
  <c r="I58" i="3" s="1"/>
  <c r="F58" i="3"/>
  <c r="H58" i="3" s="1"/>
  <c r="G57" i="3"/>
  <c r="I57" i="3" s="1"/>
  <c r="F57" i="3"/>
  <c r="H57" i="3" s="1"/>
  <c r="G56" i="3"/>
  <c r="I56" i="3" s="1"/>
  <c r="F56" i="3"/>
  <c r="H56" i="3" s="1"/>
  <c r="G55" i="3"/>
  <c r="I55" i="3" s="1"/>
  <c r="F55" i="3"/>
  <c r="H55" i="3" s="1"/>
  <c r="G54" i="3"/>
  <c r="I54" i="3" s="1"/>
  <c r="F54" i="3"/>
  <c r="H54" i="3" s="1"/>
  <c r="G53" i="3"/>
  <c r="I53" i="3" s="1"/>
  <c r="F53" i="3"/>
  <c r="H53" i="3" s="1"/>
  <c r="G52" i="3"/>
  <c r="I52" i="3" s="1"/>
  <c r="F52" i="3"/>
  <c r="H52" i="3" s="1"/>
  <c r="G51" i="3"/>
  <c r="I51" i="3" s="1"/>
  <c r="F51" i="3"/>
  <c r="H51" i="3" s="1"/>
  <c r="G50" i="3"/>
  <c r="I50" i="3" s="1"/>
  <c r="F50" i="3"/>
  <c r="H50" i="3" s="1"/>
  <c r="G49" i="3"/>
  <c r="I49" i="3" s="1"/>
  <c r="F49" i="3"/>
  <c r="H49" i="3" s="1"/>
  <c r="G48" i="3"/>
  <c r="I48" i="3" s="1"/>
  <c r="F48" i="3"/>
  <c r="H48" i="3" s="1"/>
  <c r="G47" i="3"/>
  <c r="I47" i="3" s="1"/>
  <c r="F47" i="3"/>
  <c r="H47" i="3" s="1"/>
  <c r="G46" i="3"/>
  <c r="I46" i="3" s="1"/>
  <c r="F46" i="3"/>
  <c r="H46" i="3" s="1"/>
  <c r="G45" i="3"/>
  <c r="I45" i="3" s="1"/>
  <c r="F45" i="3"/>
  <c r="H45" i="3" s="1"/>
  <c r="G44" i="3"/>
  <c r="I44" i="3" s="1"/>
  <c r="F44" i="3"/>
  <c r="H44" i="3" s="1"/>
  <c r="G43" i="3"/>
  <c r="I43" i="3" s="1"/>
  <c r="F43" i="3"/>
  <c r="H43" i="3" s="1"/>
  <c r="G42" i="3"/>
  <c r="I42" i="3" s="1"/>
  <c r="F42" i="3"/>
  <c r="H42" i="3" s="1"/>
  <c r="G41" i="3"/>
  <c r="I41" i="3" s="1"/>
  <c r="F41" i="3"/>
  <c r="H41" i="3" s="1"/>
  <c r="G40" i="3"/>
  <c r="I40" i="3" s="1"/>
  <c r="F40" i="3"/>
  <c r="H40" i="3" s="1"/>
  <c r="G39" i="3"/>
  <c r="I39" i="3" s="1"/>
  <c r="F39" i="3"/>
  <c r="H39" i="3" s="1"/>
  <c r="G38" i="3"/>
  <c r="I38" i="3" s="1"/>
  <c r="F38" i="3"/>
  <c r="H38" i="3" s="1"/>
  <c r="G37" i="3"/>
  <c r="I37" i="3" s="1"/>
  <c r="F37" i="3"/>
  <c r="H37" i="3" s="1"/>
  <c r="G36" i="3"/>
  <c r="I36" i="3" s="1"/>
  <c r="F36" i="3"/>
  <c r="H36" i="3" s="1"/>
  <c r="G35" i="3"/>
  <c r="I35" i="3" s="1"/>
  <c r="F35" i="3"/>
  <c r="H35" i="3" s="1"/>
  <c r="G34" i="3"/>
  <c r="I34" i="3" s="1"/>
  <c r="F34" i="3"/>
  <c r="H34" i="3" s="1"/>
  <c r="G33" i="3"/>
  <c r="I33" i="3" s="1"/>
  <c r="F33" i="3"/>
  <c r="H33" i="3" s="1"/>
  <c r="G32" i="3"/>
  <c r="I32" i="3" s="1"/>
  <c r="F32" i="3"/>
  <c r="H32" i="3" s="1"/>
  <c r="G31" i="3"/>
  <c r="I31" i="3" s="1"/>
  <c r="F31" i="3"/>
  <c r="H31" i="3" s="1"/>
  <c r="G30" i="3"/>
  <c r="I30" i="3" s="1"/>
  <c r="F30" i="3"/>
  <c r="H30" i="3" s="1"/>
  <c r="G29" i="3"/>
  <c r="I29" i="3" s="1"/>
  <c r="F29" i="3"/>
  <c r="H29" i="3" s="1"/>
  <c r="G28" i="3"/>
  <c r="I28" i="3" s="1"/>
  <c r="F28" i="3"/>
  <c r="H28" i="3" s="1"/>
  <c r="G27" i="3"/>
  <c r="I27" i="3" s="1"/>
  <c r="F27" i="3"/>
  <c r="H27" i="3" s="1"/>
  <c r="G26" i="3"/>
  <c r="I26" i="3" s="1"/>
  <c r="F26" i="3"/>
  <c r="H26" i="3" s="1"/>
  <c r="G25" i="3"/>
  <c r="I25" i="3" s="1"/>
  <c r="F25" i="3"/>
  <c r="H25" i="3" s="1"/>
  <c r="G24" i="3"/>
  <c r="I24" i="3" s="1"/>
  <c r="F24" i="3"/>
  <c r="H24" i="3" s="1"/>
  <c r="G23" i="3"/>
  <c r="I23" i="3" s="1"/>
  <c r="F23" i="3"/>
  <c r="H23" i="3" s="1"/>
  <c r="G22" i="3"/>
  <c r="I22" i="3" s="1"/>
  <c r="F22" i="3"/>
  <c r="H22" i="3" s="1"/>
  <c r="G21" i="3"/>
  <c r="I21" i="3" s="1"/>
  <c r="F21" i="3"/>
  <c r="H21" i="3" s="1"/>
  <c r="G20" i="3"/>
  <c r="I20" i="3" s="1"/>
  <c r="F20" i="3"/>
  <c r="H20" i="3" s="1"/>
  <c r="G19" i="3"/>
  <c r="I19" i="3" s="1"/>
  <c r="F19" i="3"/>
  <c r="H19" i="3" s="1"/>
  <c r="G18" i="3"/>
  <c r="I18" i="3" s="1"/>
  <c r="F18" i="3"/>
  <c r="H18" i="3" s="1"/>
  <c r="G17" i="3"/>
  <c r="I17" i="3" s="1"/>
  <c r="F17" i="3"/>
  <c r="H17" i="3" s="1"/>
  <c r="G16" i="3"/>
  <c r="F16" i="3"/>
  <c r="G123" i="3"/>
  <c r="I123" i="3" s="1"/>
  <c r="F123" i="3"/>
  <c r="H123" i="3" s="1"/>
  <c r="G122" i="3"/>
  <c r="I122" i="3" s="1"/>
  <c r="F122" i="3"/>
  <c r="H122" i="3" s="1"/>
  <c r="G121" i="3"/>
  <c r="I121" i="3" s="1"/>
  <c r="F121" i="3"/>
  <c r="H121" i="3" s="1"/>
  <c r="G120" i="3"/>
  <c r="I120" i="3" s="1"/>
  <c r="F120" i="3"/>
  <c r="H120" i="3" s="1"/>
  <c r="G119" i="3"/>
  <c r="I119" i="3" s="1"/>
  <c r="F119" i="3"/>
  <c r="H119" i="3" s="1"/>
  <c r="G118" i="3"/>
  <c r="I118" i="3" s="1"/>
  <c r="F118" i="3"/>
  <c r="H118" i="3" s="1"/>
  <c r="G117" i="3"/>
  <c r="I117" i="3" s="1"/>
  <c r="F117" i="3"/>
  <c r="H117" i="3" s="1"/>
  <c r="G116" i="3"/>
  <c r="I116" i="3" s="1"/>
  <c r="F116" i="3"/>
  <c r="H116" i="3" s="1"/>
  <c r="G115" i="3"/>
  <c r="I115" i="3" s="1"/>
  <c r="F115" i="3"/>
  <c r="H115" i="3" s="1"/>
  <c r="G114" i="3"/>
  <c r="I114" i="3" s="1"/>
  <c r="F114" i="3"/>
  <c r="H114" i="3" s="1"/>
  <c r="G113" i="3"/>
  <c r="I113" i="3" s="1"/>
  <c r="F113" i="3"/>
  <c r="H113" i="3" s="1"/>
  <c r="G112" i="3"/>
  <c r="I112" i="3" s="1"/>
  <c r="F112" i="3"/>
  <c r="H112" i="3" s="1"/>
  <c r="G111" i="3"/>
  <c r="I111" i="3" s="1"/>
  <c r="F111" i="3"/>
  <c r="H111" i="3" s="1"/>
  <c r="G110" i="3"/>
  <c r="I110" i="3" s="1"/>
  <c r="F110" i="3"/>
  <c r="H110" i="3" s="1"/>
  <c r="G109" i="3"/>
  <c r="I109" i="3" s="1"/>
  <c r="F109" i="3"/>
  <c r="H109" i="3" s="1"/>
  <c r="G108" i="3"/>
  <c r="I108" i="3" s="1"/>
  <c r="F108" i="3"/>
  <c r="H108" i="3" s="1"/>
  <c r="G107" i="3"/>
  <c r="I107" i="3" s="1"/>
  <c r="F107" i="3"/>
  <c r="H107" i="3" s="1"/>
  <c r="G106" i="3"/>
  <c r="I106" i="3" s="1"/>
  <c r="F106" i="3"/>
  <c r="H106" i="3" s="1"/>
  <c r="G105" i="3"/>
  <c r="I105" i="3" s="1"/>
  <c r="F105" i="3"/>
  <c r="H105" i="3" s="1"/>
  <c r="G104" i="3"/>
  <c r="I104" i="3" s="1"/>
  <c r="F104" i="3"/>
  <c r="H104" i="3" s="1"/>
  <c r="G103" i="3"/>
  <c r="I103" i="3" s="1"/>
  <c r="F103" i="3"/>
  <c r="H103" i="3" s="1"/>
  <c r="G102" i="3"/>
  <c r="I102" i="3" s="1"/>
  <c r="F102" i="3"/>
  <c r="H102" i="3" s="1"/>
  <c r="G101" i="3"/>
  <c r="I101" i="3" s="1"/>
  <c r="F101" i="3"/>
  <c r="H101" i="3" s="1"/>
  <c r="G100" i="3"/>
  <c r="I100" i="3" s="1"/>
  <c r="F100" i="3"/>
  <c r="H100" i="3" s="1"/>
  <c r="G99" i="3"/>
  <c r="I99" i="3" s="1"/>
  <c r="F99" i="3"/>
  <c r="H99" i="3" s="1"/>
  <c r="G98" i="3"/>
  <c r="I98" i="3" s="1"/>
  <c r="F98" i="3"/>
  <c r="H98" i="3" s="1"/>
  <c r="G97" i="3"/>
  <c r="I97" i="3" s="1"/>
  <c r="F97" i="3"/>
  <c r="H97" i="3" s="1"/>
  <c r="G96" i="3"/>
  <c r="I96" i="3" s="1"/>
  <c r="F96" i="3"/>
  <c r="H96" i="3" s="1"/>
  <c r="G95" i="3"/>
  <c r="I95" i="3" s="1"/>
  <c r="F95" i="3"/>
  <c r="H95" i="3" s="1"/>
  <c r="G94" i="3"/>
  <c r="I94" i="3" s="1"/>
  <c r="F94" i="3"/>
  <c r="H94" i="3" s="1"/>
  <c r="G93" i="3"/>
  <c r="I93" i="3" s="1"/>
  <c r="F93" i="3"/>
  <c r="H93" i="3" s="1"/>
  <c r="G92" i="3"/>
  <c r="I92" i="3" s="1"/>
  <c r="F92" i="3"/>
  <c r="H92" i="3" s="1"/>
  <c r="G91" i="3"/>
  <c r="I91" i="3" s="1"/>
  <c r="F91" i="3"/>
  <c r="H91" i="3" s="1"/>
  <c r="G90" i="3"/>
  <c r="I90" i="3" s="1"/>
  <c r="F90" i="3"/>
  <c r="H90" i="3" s="1"/>
  <c r="G89" i="3"/>
  <c r="I89" i="3" s="1"/>
  <c r="F89" i="3"/>
  <c r="H89" i="3" s="1"/>
  <c r="G88" i="3"/>
  <c r="I88" i="3" s="1"/>
  <c r="F88" i="3"/>
  <c r="H88" i="3" s="1"/>
  <c r="G87" i="3"/>
  <c r="I87" i="3" s="1"/>
  <c r="F87" i="3"/>
  <c r="H87" i="3" s="1"/>
  <c r="G86" i="3"/>
  <c r="I86" i="3" s="1"/>
  <c r="F86" i="3"/>
  <c r="H86" i="3" s="1"/>
  <c r="G85" i="3"/>
  <c r="I85" i="3" s="1"/>
  <c r="F85" i="3"/>
  <c r="H85" i="3" s="1"/>
  <c r="G84" i="3"/>
  <c r="I84" i="3" s="1"/>
  <c r="F84" i="3"/>
  <c r="H84" i="3" s="1"/>
  <c r="G83" i="3"/>
  <c r="I83" i="3" s="1"/>
  <c r="F83" i="3"/>
  <c r="H83" i="3" s="1"/>
  <c r="G82" i="3"/>
  <c r="I82" i="3" s="1"/>
  <c r="F82" i="3"/>
  <c r="H82" i="3" s="1"/>
  <c r="G81" i="3"/>
  <c r="I81" i="3" s="1"/>
  <c r="F81" i="3"/>
  <c r="H81" i="3" s="1"/>
  <c r="G80" i="3"/>
  <c r="I80" i="3" s="1"/>
  <c r="F80" i="3"/>
  <c r="H80" i="3" s="1"/>
  <c r="G79" i="3"/>
  <c r="I79" i="3" s="1"/>
  <c r="F79" i="3"/>
  <c r="H79" i="3" s="1"/>
  <c r="G78" i="3"/>
  <c r="I78" i="3" s="1"/>
  <c r="F78" i="3"/>
  <c r="H78" i="3" s="1"/>
  <c r="G77" i="3"/>
  <c r="I77" i="3" s="1"/>
  <c r="F77" i="3"/>
  <c r="H77" i="3" s="1"/>
  <c r="G76" i="3"/>
  <c r="I76" i="3" s="1"/>
  <c r="F76" i="3"/>
  <c r="H76" i="3" s="1"/>
  <c r="G75" i="3"/>
  <c r="I75" i="3" s="1"/>
  <c r="F75" i="3"/>
  <c r="H75" i="3" s="1"/>
  <c r="G74" i="3"/>
  <c r="I74" i="3" s="1"/>
  <c r="F74" i="3"/>
  <c r="H74" i="3" s="1"/>
  <c r="G73" i="3"/>
  <c r="I73" i="3" s="1"/>
  <c r="F73" i="3"/>
  <c r="H73" i="3" s="1"/>
  <c r="G72" i="3"/>
  <c r="I72" i="3" s="1"/>
  <c r="F72" i="3"/>
  <c r="H72" i="3" s="1"/>
  <c r="G71" i="3"/>
  <c r="I71" i="3" s="1"/>
  <c r="F71" i="3"/>
  <c r="H71" i="3" s="1"/>
  <c r="G70" i="3"/>
  <c r="I70" i="3" s="1"/>
  <c r="F70" i="3"/>
  <c r="H70" i="3" s="1"/>
  <c r="M169" i="3"/>
  <c r="M170" i="3"/>
  <c r="M171" i="3"/>
  <c r="M172" i="3"/>
  <c r="M173" i="3"/>
  <c r="M175" i="3"/>
  <c r="M174" i="3"/>
  <c r="M166" i="3"/>
  <c r="M167" i="3"/>
  <c r="M186" i="3"/>
  <c r="M185" i="3"/>
  <c r="M177" i="3"/>
  <c r="M178" i="3"/>
  <c r="M180" i="3"/>
  <c r="M181" i="3"/>
  <c r="M182" i="3"/>
  <c r="M183" i="3"/>
  <c r="M184" i="3"/>
  <c r="M197" i="3"/>
  <c r="M196" i="3"/>
  <c r="M188" i="3"/>
  <c r="M189" i="3"/>
  <c r="M191" i="3"/>
  <c r="M192" i="3"/>
  <c r="M193" i="3"/>
  <c r="M194" i="3"/>
  <c r="M195" i="3"/>
  <c r="M202" i="3"/>
  <c r="M203" i="3"/>
  <c r="M204" i="3"/>
  <c r="M205" i="3"/>
  <c r="M206" i="3"/>
  <c r="M208" i="3"/>
  <c r="M207" i="3"/>
  <c r="M199" i="3"/>
  <c r="M200" i="3"/>
  <c r="M213" i="3"/>
  <c r="M214" i="3"/>
  <c r="M215" i="3"/>
  <c r="M216" i="3"/>
  <c r="M217" i="3"/>
  <c r="M219" i="3"/>
  <c r="M218" i="3"/>
  <c r="M210" i="3"/>
  <c r="M211" i="3"/>
  <c r="M224" i="3"/>
  <c r="M225" i="3"/>
  <c r="M226" i="3"/>
  <c r="M227" i="3"/>
  <c r="M228" i="3"/>
  <c r="M230" i="3"/>
  <c r="M229" i="3"/>
  <c r="M221" i="3"/>
  <c r="M222" i="3"/>
  <c r="M235" i="3"/>
  <c r="M236" i="3"/>
  <c r="M237" i="3"/>
  <c r="M238" i="3"/>
  <c r="M239" i="3"/>
  <c r="M241" i="3"/>
  <c r="M240" i="3"/>
  <c r="M232" i="3"/>
  <c r="M233" i="3"/>
  <c r="M234" i="3"/>
  <c r="M243" i="3"/>
  <c r="M244" i="3"/>
  <c r="M246" i="3"/>
  <c r="M247" i="3"/>
  <c r="M248" i="3"/>
  <c r="M249" i="3"/>
  <c r="M250" i="3"/>
  <c r="M251" i="3"/>
  <c r="M252" i="3"/>
  <c r="L246" i="3"/>
  <c r="O246" i="3" s="1"/>
  <c r="O247" i="3"/>
  <c r="O248" i="3"/>
  <c r="O249" i="3"/>
  <c r="O250" i="3"/>
  <c r="O252" i="3"/>
  <c r="O251" i="3"/>
  <c r="N251" i="3" s="1"/>
  <c r="O243" i="3"/>
  <c r="N243" i="3" s="1"/>
  <c r="O244" i="3"/>
  <c r="N244" i="3" s="1"/>
  <c r="L235" i="3"/>
  <c r="O235" i="3" s="1"/>
  <c r="N235" i="3" s="1"/>
  <c r="L236" i="3"/>
  <c r="O236" i="3" s="1"/>
  <c r="N236" i="3" s="1"/>
  <c r="L237" i="3"/>
  <c r="O237" i="3" s="1"/>
  <c r="N237" i="3" s="1"/>
  <c r="L238" i="3"/>
  <c r="O238" i="3" s="1"/>
  <c r="N238" i="3" s="1"/>
  <c r="L239" i="3"/>
  <c r="O239" i="3" s="1"/>
  <c r="N239" i="3" s="1"/>
  <c r="L241" i="3"/>
  <c r="O241" i="3" s="1"/>
  <c r="L240" i="3"/>
  <c r="O240" i="3" s="1"/>
  <c r="N240" i="3" s="1"/>
  <c r="L232" i="3"/>
  <c r="O232" i="3" s="1"/>
  <c r="N232" i="3" s="1"/>
  <c r="L233" i="3"/>
  <c r="O233" i="3" s="1"/>
  <c r="N233" i="3" s="1"/>
  <c r="L224" i="3"/>
  <c r="O224" i="3" s="1"/>
  <c r="L225" i="3"/>
  <c r="O225" i="3" s="1"/>
  <c r="L226" i="3"/>
  <c r="O226" i="3" s="1"/>
  <c r="L227" i="3"/>
  <c r="O227" i="3" s="1"/>
  <c r="L228" i="3"/>
  <c r="O228" i="3" s="1"/>
  <c r="L230" i="3"/>
  <c r="O230" i="3" s="1"/>
  <c r="L229" i="3"/>
  <c r="O229" i="3" s="1"/>
  <c r="L221" i="3"/>
  <c r="O221" i="3" s="1"/>
  <c r="L222" i="3"/>
  <c r="O222" i="3" s="1"/>
  <c r="L213" i="3"/>
  <c r="O213" i="3" s="1"/>
  <c r="N213" i="3" s="1"/>
  <c r="L214" i="3"/>
  <c r="O214" i="3" s="1"/>
  <c r="N214" i="3" s="1"/>
  <c r="L215" i="3"/>
  <c r="O215" i="3" s="1"/>
  <c r="N215" i="3" s="1"/>
  <c r="L216" i="3"/>
  <c r="O216" i="3" s="1"/>
  <c r="N216" i="3" s="1"/>
  <c r="L217" i="3"/>
  <c r="O217" i="3" s="1"/>
  <c r="N217" i="3" s="1"/>
  <c r="L219" i="3"/>
  <c r="O219" i="3" s="1"/>
  <c r="N219" i="3" s="1"/>
  <c r="L218" i="3"/>
  <c r="O218" i="3" s="1"/>
  <c r="N218" i="3" s="1"/>
  <c r="L210" i="3"/>
  <c r="O210" i="3" s="1"/>
  <c r="N210" i="3" s="1"/>
  <c r="L211" i="3"/>
  <c r="O211" i="3" s="1"/>
  <c r="N211" i="3" s="1"/>
  <c r="L202" i="3"/>
  <c r="O202" i="3" s="1"/>
  <c r="L203" i="3"/>
  <c r="O203" i="3" s="1"/>
  <c r="L204" i="3"/>
  <c r="O204" i="3" s="1"/>
  <c r="L205" i="3"/>
  <c r="O205" i="3" s="1"/>
  <c r="L206" i="3"/>
  <c r="O206" i="3" s="1"/>
  <c r="L208" i="3"/>
  <c r="O208" i="3" s="1"/>
  <c r="L207" i="3"/>
  <c r="O207" i="3" s="1"/>
  <c r="L199" i="3"/>
  <c r="O199" i="3" s="1"/>
  <c r="L200" i="3"/>
  <c r="O200" i="3" s="1"/>
  <c r="O197" i="3"/>
  <c r="N197" i="3" s="1"/>
  <c r="O196" i="3"/>
  <c r="N196" i="3" s="1"/>
  <c r="L191" i="3"/>
  <c r="O191" i="3" s="1"/>
  <c r="O192" i="3"/>
  <c r="O193" i="3"/>
  <c r="O194" i="3"/>
  <c r="O195" i="3"/>
  <c r="O188" i="3"/>
  <c r="O189" i="3"/>
  <c r="O186" i="3"/>
  <c r="O185" i="3"/>
  <c r="L180" i="3"/>
  <c r="O180" i="3" s="1"/>
  <c r="N180" i="3" s="1"/>
  <c r="O181" i="3"/>
  <c r="N181" i="3" s="1"/>
  <c r="O182" i="3"/>
  <c r="N182" i="3" s="1"/>
  <c r="O183" i="3"/>
  <c r="N183" i="3" s="1"/>
  <c r="O184" i="3"/>
  <c r="N184" i="3" s="1"/>
  <c r="O177" i="3"/>
  <c r="O178" i="3"/>
  <c r="O175" i="3"/>
  <c r="O174" i="3"/>
  <c r="O169" i="3"/>
  <c r="O170" i="3"/>
  <c r="O171" i="3"/>
  <c r="O172" i="3"/>
  <c r="O173" i="3"/>
  <c r="O166" i="3"/>
  <c r="N166" i="3" s="1"/>
  <c r="O167" i="3"/>
  <c r="N167" i="3" s="1"/>
  <c r="O28" i="3"/>
  <c r="O29" i="3"/>
  <c r="O30" i="3"/>
  <c r="O31" i="3"/>
  <c r="O32" i="3"/>
  <c r="O33" i="3"/>
  <c r="O35" i="3"/>
  <c r="O36" i="3"/>
  <c r="O37" i="3"/>
  <c r="O38" i="3"/>
  <c r="O39" i="3"/>
  <c r="O40" i="3"/>
  <c r="O41" i="3"/>
  <c r="O42" i="3"/>
  <c r="O43" i="3"/>
  <c r="O44" i="3"/>
  <c r="O46" i="3"/>
  <c r="O47" i="3"/>
  <c r="O48" i="3"/>
  <c r="O49" i="3"/>
  <c r="O50" i="3"/>
  <c r="O51" i="3"/>
  <c r="O53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8" i="3"/>
  <c r="O69" i="3"/>
  <c r="O71" i="3"/>
  <c r="O72" i="3"/>
  <c r="O73" i="3"/>
  <c r="O74" i="3"/>
  <c r="O75" i="3"/>
  <c r="O76" i="3"/>
  <c r="O77" i="3"/>
  <c r="O78" i="3"/>
  <c r="O79" i="3"/>
  <c r="O80" i="3"/>
  <c r="O82" i="3"/>
  <c r="O83" i="3"/>
  <c r="O84" i="3"/>
  <c r="O85" i="3"/>
  <c r="O86" i="3"/>
  <c r="O87" i="3"/>
  <c r="O89" i="3"/>
  <c r="O90" i="3"/>
  <c r="O91" i="3"/>
  <c r="O92" i="3"/>
  <c r="O93" i="3"/>
  <c r="O94" i="3"/>
  <c r="O95" i="3"/>
  <c r="O96" i="3"/>
  <c r="O97" i="3"/>
  <c r="O98" i="3"/>
  <c r="O100" i="3"/>
  <c r="O101" i="3"/>
  <c r="O102" i="3"/>
  <c r="O103" i="3"/>
  <c r="O104" i="3"/>
  <c r="O105" i="3"/>
  <c r="O107" i="3"/>
  <c r="O108" i="3"/>
  <c r="O109" i="3"/>
  <c r="O110" i="3"/>
  <c r="O111" i="3"/>
  <c r="O112" i="3"/>
  <c r="O113" i="3"/>
  <c r="O114" i="3"/>
  <c r="O115" i="3"/>
  <c r="O116" i="3"/>
  <c r="O118" i="3"/>
  <c r="O119" i="3"/>
  <c r="O120" i="3"/>
  <c r="O121" i="3"/>
  <c r="O122" i="3"/>
  <c r="O123" i="3"/>
  <c r="M126" i="3"/>
  <c r="M127" i="3"/>
  <c r="M128" i="3"/>
  <c r="M129" i="3"/>
  <c r="M130" i="3"/>
  <c r="M131" i="3"/>
  <c r="M132" i="3"/>
  <c r="M133" i="3"/>
  <c r="M134" i="3"/>
  <c r="M136" i="3"/>
  <c r="M137" i="3"/>
  <c r="M138" i="3"/>
  <c r="M139" i="3"/>
  <c r="M140" i="3"/>
  <c r="M141" i="3"/>
  <c r="M143" i="3"/>
  <c r="M144" i="3"/>
  <c r="M145" i="3"/>
  <c r="M146" i="3"/>
  <c r="M147" i="3"/>
  <c r="M148" i="3"/>
  <c r="M149" i="3"/>
  <c r="M150" i="3"/>
  <c r="M151" i="3"/>
  <c r="M152" i="3"/>
  <c r="M154" i="3"/>
  <c r="M155" i="3"/>
  <c r="M156" i="3"/>
  <c r="M157" i="3"/>
  <c r="M158" i="3"/>
  <c r="M159" i="3"/>
  <c r="L154" i="3"/>
  <c r="O154" i="3" s="1"/>
  <c r="L155" i="3"/>
  <c r="O155" i="3" s="1"/>
  <c r="L156" i="3"/>
  <c r="O156" i="3" s="1"/>
  <c r="L157" i="3"/>
  <c r="O157" i="3" s="1"/>
  <c r="L158" i="3"/>
  <c r="O158" i="3" s="1"/>
  <c r="L159" i="3"/>
  <c r="O159" i="3" s="1"/>
  <c r="L143" i="3"/>
  <c r="O143" i="3" s="1"/>
  <c r="L144" i="3"/>
  <c r="O144" i="3" s="1"/>
  <c r="L145" i="3"/>
  <c r="O145" i="3" s="1"/>
  <c r="L146" i="3"/>
  <c r="O146" i="3" s="1"/>
  <c r="L147" i="3"/>
  <c r="O147" i="3" s="1"/>
  <c r="L148" i="3"/>
  <c r="O148" i="3" s="1"/>
  <c r="L149" i="3"/>
  <c r="O149" i="3" s="1"/>
  <c r="L150" i="3"/>
  <c r="O150" i="3" s="1"/>
  <c r="L151" i="3"/>
  <c r="O151" i="3" s="1"/>
  <c r="L152" i="3"/>
  <c r="O152" i="3" s="1"/>
  <c r="L136" i="3"/>
  <c r="O136" i="3" s="1"/>
  <c r="L137" i="3"/>
  <c r="O137" i="3" s="1"/>
  <c r="L138" i="3"/>
  <c r="O138" i="3" s="1"/>
  <c r="L139" i="3"/>
  <c r="O139" i="3" s="1"/>
  <c r="L140" i="3"/>
  <c r="O140" i="3" s="1"/>
  <c r="L141" i="3"/>
  <c r="O141" i="3" s="1"/>
  <c r="L125" i="3"/>
  <c r="O125" i="3" s="1"/>
  <c r="L126" i="3"/>
  <c r="O126" i="3" s="1"/>
  <c r="L127" i="3"/>
  <c r="O127" i="3" s="1"/>
  <c r="L128" i="3"/>
  <c r="O128" i="3" s="1"/>
  <c r="L129" i="3"/>
  <c r="O129" i="3" s="1"/>
  <c r="L130" i="3"/>
  <c r="O130" i="3" s="1"/>
  <c r="L131" i="3"/>
  <c r="O131" i="3" s="1"/>
  <c r="L132" i="3"/>
  <c r="O132" i="3" s="1"/>
  <c r="L133" i="3"/>
  <c r="O133" i="3" s="1"/>
  <c r="L134" i="3"/>
  <c r="O134" i="3" s="1"/>
  <c r="M245" i="3"/>
  <c r="L245" i="3"/>
  <c r="O245" i="3" s="1"/>
  <c r="M242" i="3"/>
  <c r="O242" i="3"/>
  <c r="L234" i="3"/>
  <c r="O234" i="3" s="1"/>
  <c r="M231" i="3"/>
  <c r="L231" i="3"/>
  <c r="O231" i="3" s="1"/>
  <c r="M223" i="3"/>
  <c r="L223" i="3"/>
  <c r="O223" i="3" s="1"/>
  <c r="M220" i="3"/>
  <c r="L220" i="3"/>
  <c r="O220" i="3" s="1"/>
  <c r="M212" i="3"/>
  <c r="L212" i="3"/>
  <c r="O212" i="3" s="1"/>
  <c r="M209" i="3"/>
  <c r="L209" i="3"/>
  <c r="O209" i="3" s="1"/>
  <c r="M201" i="3"/>
  <c r="L201" i="3"/>
  <c r="O201" i="3" s="1"/>
  <c r="M198" i="3"/>
  <c r="L198" i="3"/>
  <c r="O198" i="3" s="1"/>
  <c r="M190" i="3"/>
  <c r="L190" i="3"/>
  <c r="O190" i="3" s="1"/>
  <c r="M187" i="3"/>
  <c r="O187" i="3"/>
  <c r="M179" i="3"/>
  <c r="L179" i="3"/>
  <c r="O179" i="3" s="1"/>
  <c r="M176" i="3"/>
  <c r="O176" i="3"/>
  <c r="M168" i="3"/>
  <c r="O168" i="3"/>
  <c r="M165" i="3"/>
  <c r="O165" i="3"/>
  <c r="L142" i="3"/>
  <c r="O142" i="3" s="1"/>
  <c r="M153" i="3"/>
  <c r="L153" i="3"/>
  <c r="O153" i="3" s="1"/>
  <c r="L124" i="3"/>
  <c r="O124" i="3" s="1"/>
  <c r="L135" i="3"/>
  <c r="O135" i="3" s="1"/>
  <c r="O106" i="3"/>
  <c r="O117" i="3"/>
  <c r="O99" i="3"/>
  <c r="O88" i="3"/>
  <c r="O81" i="3"/>
  <c r="O70" i="3"/>
  <c r="O63" i="3"/>
  <c r="O45" i="3"/>
  <c r="O52" i="3"/>
  <c r="O34" i="3"/>
  <c r="L17" i="3"/>
  <c r="L18" i="3" s="1"/>
  <c r="L19" i="3" s="1"/>
  <c r="L20" i="3" s="1"/>
  <c r="L21" i="3" s="1"/>
  <c r="L22" i="3" s="1"/>
  <c r="L23" i="3" s="1"/>
  <c r="L24" i="3" s="1"/>
  <c r="O253" i="3" l="1"/>
  <c r="H253" i="3"/>
  <c r="M271" i="3"/>
  <c r="G271" i="3" s="1"/>
  <c r="M267" i="3"/>
  <c r="G267" i="3" s="1"/>
  <c r="M272" i="3"/>
  <c r="G272" i="3" s="1"/>
  <c r="I253" i="3"/>
  <c r="K160" i="3"/>
  <c r="K255" i="3"/>
  <c r="K253" i="3"/>
  <c r="M273" i="3"/>
  <c r="G273" i="3" s="1"/>
  <c r="O267" i="3"/>
  <c r="M276" i="3"/>
  <c r="G276" i="3" s="1"/>
  <c r="O281" i="3"/>
  <c r="M282" i="3"/>
  <c r="G282" i="3" s="1"/>
  <c r="O277" i="3"/>
  <c r="M268" i="3"/>
  <c r="G268" i="3" s="1"/>
  <c r="O270" i="3"/>
  <c r="O273" i="3"/>
  <c r="I273" i="3" s="1"/>
  <c r="O282" i="3"/>
  <c r="O271" i="3"/>
  <c r="I271" i="3" s="1"/>
  <c r="O272" i="3"/>
  <c r="O275" i="3"/>
  <c r="O276" i="3"/>
  <c r="I276" i="3" s="1"/>
  <c r="O278" i="3"/>
  <c r="O279" i="3"/>
  <c r="O280" i="3"/>
  <c r="I267" i="3"/>
  <c r="O268" i="3"/>
  <c r="M270" i="3"/>
  <c r="G270" i="3" s="1"/>
  <c r="O269" i="3"/>
  <c r="L278" i="3"/>
  <c r="F278" i="3" s="1"/>
  <c r="H278" i="3" s="1"/>
  <c r="L282" i="3"/>
  <c r="F282" i="3" s="1"/>
  <c r="L280" i="3"/>
  <c r="F280" i="3" s="1"/>
  <c r="M280" i="3"/>
  <c r="G280" i="3" s="1"/>
  <c r="M278" i="3"/>
  <c r="G278" i="3" s="1"/>
  <c r="I278" i="3" s="1"/>
  <c r="L275" i="3"/>
  <c r="F275" i="3" s="1"/>
  <c r="L277" i="3"/>
  <c r="F277" i="3" s="1"/>
  <c r="L279" i="3"/>
  <c r="F279" i="3" s="1"/>
  <c r="L281" i="3"/>
  <c r="F281" i="3" s="1"/>
  <c r="H281" i="3" s="1"/>
  <c r="L276" i="3"/>
  <c r="F276" i="3" s="1"/>
  <c r="L270" i="3"/>
  <c r="F270" i="3" s="1"/>
  <c r="L271" i="3"/>
  <c r="F271" i="3" s="1"/>
  <c r="L267" i="3"/>
  <c r="F267" i="3" s="1"/>
  <c r="H267" i="3" s="1"/>
  <c r="L268" i="3"/>
  <c r="F268" i="3" s="1"/>
  <c r="L272" i="3"/>
  <c r="F272" i="3" s="1"/>
  <c r="L273" i="3"/>
  <c r="F273" i="3" s="1"/>
  <c r="M277" i="3"/>
  <c r="G277" i="3" s="1"/>
  <c r="I277" i="3" s="1"/>
  <c r="M279" i="3"/>
  <c r="G279" i="3" s="1"/>
  <c r="M281" i="3"/>
  <c r="G281" i="3" s="1"/>
  <c r="N283" i="3"/>
  <c r="M275" i="3"/>
  <c r="G275" i="3" s="1"/>
  <c r="N174" i="3"/>
  <c r="N246" i="3"/>
  <c r="N185" i="3"/>
  <c r="N195" i="3"/>
  <c r="N191" i="3"/>
  <c r="N199" i="3"/>
  <c r="N205" i="3"/>
  <c r="M269" i="3"/>
  <c r="G269" i="3" s="1"/>
  <c r="N133" i="3"/>
  <c r="N129" i="3"/>
  <c r="N138" i="3"/>
  <c r="N147" i="3"/>
  <c r="N143" i="3"/>
  <c r="N171" i="3"/>
  <c r="L269" i="3"/>
  <c r="F269" i="3" s="1"/>
  <c r="N142" i="3"/>
  <c r="N198" i="3"/>
  <c r="N209" i="3"/>
  <c r="N125" i="3"/>
  <c r="N188" i="3"/>
  <c r="N234" i="3"/>
  <c r="N202" i="3"/>
  <c r="N200" i="3"/>
  <c r="N241" i="3"/>
  <c r="N177" i="3"/>
  <c r="N206" i="3"/>
  <c r="N226" i="3"/>
  <c r="N230" i="3"/>
  <c r="N172" i="3"/>
  <c r="N192" i="3"/>
  <c r="N225" i="3"/>
  <c r="N247" i="3"/>
  <c r="N250" i="3"/>
  <c r="N231" i="3"/>
  <c r="N229" i="3"/>
  <c r="N220" i="3"/>
  <c r="N187" i="3"/>
  <c r="N176" i="3"/>
  <c r="N165" i="3"/>
  <c r="N132" i="3"/>
  <c r="N128" i="3"/>
  <c r="N141" i="3"/>
  <c r="N137" i="3"/>
  <c r="N150" i="3"/>
  <c r="N170" i="3"/>
  <c r="N186" i="3"/>
  <c r="N194" i="3"/>
  <c r="N222" i="3"/>
  <c r="N168" i="3"/>
  <c r="N179" i="3"/>
  <c r="N190" i="3"/>
  <c r="N201" i="3"/>
  <c r="N212" i="3"/>
  <c r="N223" i="3"/>
  <c r="N178" i="3"/>
  <c r="N248" i="3"/>
  <c r="N134" i="3"/>
  <c r="N130" i="3"/>
  <c r="N173" i="3"/>
  <c r="N169" i="3"/>
  <c r="N193" i="3"/>
  <c r="N208" i="3"/>
  <c r="N203" i="3"/>
  <c r="N221" i="3"/>
  <c r="N227" i="3"/>
  <c r="N252" i="3"/>
  <c r="N144" i="3"/>
  <c r="N146" i="3"/>
  <c r="N152" i="3"/>
  <c r="N151" i="3"/>
  <c r="N148" i="3"/>
  <c r="N157" i="3"/>
  <c r="N156" i="3"/>
  <c r="N155" i="3"/>
  <c r="N139" i="3"/>
  <c r="N126" i="3"/>
  <c r="L25" i="3"/>
  <c r="L26" i="3" s="1"/>
  <c r="O26" i="3" s="1"/>
  <c r="O24" i="3"/>
  <c r="N245" i="3"/>
  <c r="N159" i="3"/>
  <c r="N131" i="3"/>
  <c r="N140" i="3"/>
  <c r="N149" i="3"/>
  <c r="N158" i="3"/>
  <c r="O20" i="3"/>
  <c r="N127" i="3"/>
  <c r="N136" i="3"/>
  <c r="N145" i="3"/>
  <c r="N154" i="3"/>
  <c r="N242" i="3"/>
  <c r="N175" i="3"/>
  <c r="N249" i="3"/>
  <c r="N207" i="3"/>
  <c r="N204" i="3"/>
  <c r="N228" i="3"/>
  <c r="N224" i="3"/>
  <c r="H16" i="3"/>
  <c r="N189" i="3"/>
  <c r="I16" i="3"/>
  <c r="O23" i="3"/>
  <c r="O19" i="3"/>
  <c r="N124" i="3"/>
  <c r="O22" i="3"/>
  <c r="O18" i="3"/>
  <c r="O25" i="3"/>
  <c r="O21" i="3"/>
  <c r="O17" i="3"/>
  <c r="I19" i="5"/>
  <c r="L18" i="5"/>
  <c r="L17" i="5"/>
  <c r="K124" i="5"/>
  <c r="K128" i="5"/>
  <c r="K132" i="5"/>
  <c r="K136" i="5"/>
  <c r="K140" i="5"/>
  <c r="K144" i="5"/>
  <c r="K148" i="5"/>
  <c r="K152" i="5"/>
  <c r="K156" i="5"/>
  <c r="L250" i="5"/>
  <c r="K162" i="5"/>
  <c r="K164" i="5"/>
  <c r="K166" i="5"/>
  <c r="K168" i="5"/>
  <c r="K170" i="5"/>
  <c r="K172" i="5"/>
  <c r="K174" i="5"/>
  <c r="K176" i="5"/>
  <c r="K177" i="5"/>
  <c r="K184" i="5"/>
  <c r="K185" i="5"/>
  <c r="K192" i="5"/>
  <c r="K193" i="5"/>
  <c r="K200" i="5"/>
  <c r="K201" i="5"/>
  <c r="K205" i="5"/>
  <c r="K209" i="5"/>
  <c r="K213" i="5"/>
  <c r="K217" i="5"/>
  <c r="K221" i="5"/>
  <c r="K225" i="5"/>
  <c r="K229" i="5"/>
  <c r="K233" i="5"/>
  <c r="K237" i="5"/>
  <c r="K241" i="5"/>
  <c r="K245" i="5"/>
  <c r="K249" i="5"/>
  <c r="K204" i="5"/>
  <c r="K208" i="5"/>
  <c r="K212" i="5"/>
  <c r="K216" i="5"/>
  <c r="K220" i="5"/>
  <c r="K224" i="5"/>
  <c r="K228" i="5"/>
  <c r="K232" i="5"/>
  <c r="K236" i="5"/>
  <c r="K240" i="5"/>
  <c r="K244" i="5"/>
  <c r="K248" i="5"/>
  <c r="K203" i="5"/>
  <c r="K207" i="5"/>
  <c r="K211" i="5"/>
  <c r="K215" i="5"/>
  <c r="K219" i="5"/>
  <c r="K223" i="5"/>
  <c r="K227" i="5"/>
  <c r="K231" i="5"/>
  <c r="K235" i="5"/>
  <c r="K239" i="5"/>
  <c r="K243" i="5"/>
  <c r="K247" i="5"/>
  <c r="N135" i="3"/>
  <c r="N153" i="3"/>
  <c r="I255" i="3" l="1"/>
  <c r="I160" i="3"/>
  <c r="H271" i="3"/>
  <c r="H277" i="3"/>
  <c r="H255" i="3"/>
  <c r="H160" i="3"/>
  <c r="H276" i="3"/>
  <c r="H282" i="3"/>
  <c r="I268" i="3"/>
  <c r="I272" i="3"/>
  <c r="H280" i="3"/>
  <c r="I282" i="3"/>
  <c r="I281" i="3"/>
  <c r="I275" i="3"/>
  <c r="H275" i="3"/>
  <c r="I270" i="3"/>
  <c r="H273" i="3"/>
  <c r="I280" i="3"/>
  <c r="H272" i="3"/>
  <c r="I279" i="3"/>
  <c r="H270" i="3"/>
  <c r="H279" i="3"/>
  <c r="I269" i="3"/>
  <c r="H269" i="3"/>
  <c r="H268" i="3"/>
  <c r="L266" i="3"/>
  <c r="M266" i="3"/>
  <c r="I20" i="5"/>
  <c r="L19" i="5"/>
  <c r="L283" i="3" l="1"/>
  <c r="F266" i="3"/>
  <c r="M283" i="3"/>
  <c r="G266" i="3"/>
  <c r="I21" i="5"/>
  <c r="L20" i="5"/>
  <c r="I22" i="5" l="1"/>
  <c r="L21" i="5"/>
  <c r="O27" i="3"/>
  <c r="O160" i="3" s="1"/>
  <c r="C265" i="3" l="1"/>
  <c r="O266" i="3"/>
  <c r="I23" i="5"/>
  <c r="L22" i="5"/>
  <c r="H266" i="3" l="1"/>
  <c r="I266" i="3"/>
  <c r="O283" i="3"/>
  <c r="I24" i="5"/>
  <c r="L23" i="5"/>
  <c r="I25" i="5" l="1"/>
  <c r="L25" i="5" s="1"/>
  <c r="L159" i="5" s="1"/>
  <c r="L251" i="5" s="1"/>
  <c r="L24" i="5"/>
  <c r="L252" i="5" l="1"/>
  <c r="L253" i="5" s="1"/>
  <c r="T3" i="3"/>
  <c r="U3" i="3" s="1"/>
  <c r="V3" i="3" s="1"/>
  <c r="W3" i="3" s="1"/>
  <c r="X3" i="3" s="1"/>
  <c r="Y3" i="3" s="1"/>
  <c r="Z3" i="3" s="1"/>
  <c r="Q5" i="3"/>
  <c r="Q6" i="3" s="1"/>
  <c r="Q7" i="3" s="1"/>
  <c r="Q8" i="3" s="1"/>
  <c r="Q9" i="3" s="1"/>
  <c r="Q10" i="3" s="1"/>
  <c r="R4" i="3" s="1"/>
  <c r="R5" i="3" s="1"/>
  <c r="R6" i="3" s="1"/>
  <c r="R7" i="3" s="1"/>
  <c r="R8" i="3" s="1"/>
  <c r="R9" i="3" s="1"/>
  <c r="R10" i="3" s="1"/>
  <c r="S4" i="3" s="1"/>
  <c r="S5" i="3" s="1"/>
  <c r="S6" i="3" s="1"/>
  <c r="S7" i="3" s="1"/>
  <c r="S8" i="3" s="1"/>
  <c r="S9" i="3" s="1"/>
  <c r="S10" i="3" s="1"/>
  <c r="T4" i="3" s="1"/>
  <c r="T5" i="3" s="1"/>
  <c r="T6" i="3" s="1"/>
  <c r="T7" i="3" s="1"/>
  <c r="T8" i="3" s="1"/>
  <c r="T9" i="3" s="1"/>
  <c r="T10" i="3" s="1"/>
  <c r="U4" i="3" s="1"/>
  <c r="U5" i="3" s="1"/>
  <c r="U6" i="3" s="1"/>
  <c r="U7" i="3" s="1"/>
  <c r="U8" i="3" s="1"/>
  <c r="U9" i="3" s="1"/>
  <c r="U10" i="3" s="1"/>
  <c r="V4" i="3" s="1"/>
  <c r="V5" i="3" s="1"/>
  <c r="V6" i="3" s="1"/>
  <c r="V7" i="3" s="1"/>
  <c r="V8" i="3" s="1"/>
  <c r="V9" i="3" s="1"/>
  <c r="V10" i="3" s="1"/>
  <c r="W4" i="3" s="1"/>
  <c r="W5" i="3" s="1"/>
  <c r="W6" i="3" s="1"/>
  <c r="W7" i="3" s="1"/>
  <c r="W8" i="3" s="1"/>
  <c r="W9" i="3" s="1"/>
  <c r="W10" i="3" s="1"/>
  <c r="X4" i="3" s="1"/>
  <c r="X5" i="3" s="1"/>
  <c r="X6" i="3" s="1"/>
  <c r="X7" i="3" s="1"/>
  <c r="X8" i="3" s="1"/>
  <c r="X9" i="3" s="1"/>
  <c r="X10" i="3" s="1"/>
  <c r="Y4" i="3" s="1"/>
  <c r="Y5" i="3" s="1"/>
  <c r="Y6" i="3" s="1"/>
  <c r="Y7" i="3" s="1"/>
  <c r="Y8" i="3" s="1"/>
  <c r="Y9" i="3" s="1"/>
  <c r="Y10" i="3" s="1"/>
  <c r="Z4" i="3" s="1"/>
  <c r="Z5" i="3" s="1"/>
  <c r="Z6" i="3" s="1"/>
  <c r="Z7" i="3" s="1"/>
  <c r="Z8" i="3" s="1"/>
  <c r="Z9" i="3" s="1"/>
  <c r="Z10" i="3" s="1"/>
  <c r="AA4" i="3" s="1"/>
  <c r="AA5" i="3" s="1"/>
  <c r="AA6" i="3" s="1"/>
  <c r="AA7" i="3" s="1"/>
  <c r="AA8" i="3" s="1"/>
  <c r="AA9" i="3" s="1"/>
  <c r="AA10" i="3" s="1"/>
  <c r="AB4" i="3" s="1"/>
  <c r="AB5" i="3" s="1"/>
  <c r="AB6" i="3" s="1"/>
  <c r="AB7" i="3" s="1"/>
  <c r="AB8" i="3" s="1"/>
  <c r="AB9" i="3" s="1"/>
  <c r="AB10" i="3" s="1"/>
  <c r="AC4" i="3" s="1"/>
  <c r="AC5" i="3" s="1"/>
  <c r="AC6" i="3" s="1"/>
  <c r="AC7" i="3" s="1"/>
  <c r="AC8" i="3" s="1"/>
  <c r="AC9" i="3" s="1"/>
  <c r="AC10" i="3" s="1"/>
  <c r="AD4" i="3" l="1"/>
  <c r="AD5" i="3" s="1"/>
  <c r="AD6" i="3" s="1"/>
  <c r="AD7" i="3" s="1"/>
  <c r="AD8" i="3" s="1"/>
  <c r="AD9" i="3" s="1"/>
  <c r="AD10" i="3" s="1"/>
  <c r="AE4" i="3" s="1"/>
  <c r="AE5" i="3" s="1"/>
  <c r="AE6" i="3" s="1"/>
  <c r="AE7" i="3" s="1"/>
  <c r="AE8" i="3" s="1"/>
  <c r="AE9" i="3" s="1"/>
  <c r="AE10" i="3" s="1"/>
  <c r="AF4" i="3" s="1"/>
  <c r="AF5" i="3" s="1"/>
  <c r="AF6" i="3" s="1"/>
  <c r="AF7" i="3" s="1"/>
  <c r="AF8" i="3" s="1"/>
  <c r="AF9" i="3" s="1"/>
  <c r="AF10" i="3" s="1"/>
  <c r="AG4" i="3" s="1"/>
  <c r="AG5" i="3" s="1"/>
  <c r="AG6" i="3" s="1"/>
  <c r="AG7" i="3" s="1"/>
  <c r="AG8" i="3" s="1"/>
  <c r="AG9" i="3" s="1"/>
  <c r="AG10" i="3" s="1"/>
  <c r="AH4" i="3" s="1"/>
  <c r="AH5" i="3" s="1"/>
  <c r="AH6" i="3" s="1"/>
  <c r="AH7" i="3" s="1"/>
  <c r="AH8" i="3" s="1"/>
  <c r="AH9" i="3" s="1"/>
  <c r="AH10" i="3" s="1"/>
  <c r="AI4" i="3" s="1"/>
  <c r="AI5" i="3" s="1"/>
  <c r="AI6" i="3" s="1"/>
  <c r="AI7" i="3" s="1"/>
  <c r="AI8" i="3" s="1"/>
  <c r="AI9" i="3" s="1"/>
  <c r="AI10" i="3" s="1"/>
  <c r="AJ4" i="3" s="1"/>
  <c r="AJ5" i="3" s="1"/>
  <c r="AJ6" i="3" s="1"/>
  <c r="AJ7" i="3" s="1"/>
  <c r="AJ8" i="3" s="1"/>
  <c r="AJ9" i="3" s="1"/>
  <c r="AJ10" i="3" s="1"/>
  <c r="AK4" i="3" s="1"/>
  <c r="AK5" i="3" s="1"/>
  <c r="AK6" i="3" s="1"/>
  <c r="AK7" i="3" s="1"/>
  <c r="AK8" i="3" s="1"/>
  <c r="AK9" i="3" s="1"/>
  <c r="AK10" i="3" s="1"/>
  <c r="AL4" i="3" s="1"/>
  <c r="AL5" i="3" s="1"/>
  <c r="AL6" i="3" s="1"/>
  <c r="AL7" i="3" s="1"/>
  <c r="AL8" i="3" s="1"/>
  <c r="AL9" i="3" s="1"/>
  <c r="AL10" i="3" s="1"/>
  <c r="AM4" i="3" s="1"/>
  <c r="AM5" i="3" s="1"/>
  <c r="AM6" i="3" s="1"/>
  <c r="AM7" i="3" s="1"/>
  <c r="AM8" i="3" s="1"/>
  <c r="AM9" i="3" s="1"/>
  <c r="AM10" i="3" s="1"/>
  <c r="AN4" i="3" s="1"/>
  <c r="AN5" i="3" s="1"/>
  <c r="AN6" i="3" s="1"/>
  <c r="AN7" i="3" s="1"/>
  <c r="AN8" i="3" s="1"/>
  <c r="AN9" i="3" s="1"/>
  <c r="AN10" i="3" s="1"/>
  <c r="AO4" i="3" s="1"/>
  <c r="AO5" i="3" s="1"/>
  <c r="AO6" i="3" s="1"/>
  <c r="AO7" i="3" s="1"/>
  <c r="AO8" i="3" s="1"/>
  <c r="AO9" i="3" s="1"/>
  <c r="AO10" i="3" s="1"/>
  <c r="AP4" i="3" s="1"/>
  <c r="AA3" i="3"/>
  <c r="AB3" i="3" l="1"/>
  <c r="AC3" i="3" l="1"/>
  <c r="AD3" i="3" l="1"/>
  <c r="AE3" i="3" l="1"/>
  <c r="AF3" i="3" l="1"/>
  <c r="AG3" i="3" l="1"/>
  <c r="AH3" i="3" l="1"/>
  <c r="AI3" i="3" l="1"/>
  <c r="AJ3" i="3" l="1"/>
  <c r="AK3" i="3" l="1"/>
  <c r="AL3" i="3" l="1"/>
  <c r="AM3" i="3" l="1"/>
  <c r="AN3" i="3" l="1"/>
  <c r="AO3" i="3" l="1"/>
  <c r="AP3" i="3" s="1"/>
  <c r="AQ3" i="3" l="1"/>
  <c r="AR3" i="3" s="1"/>
  <c r="AP5" i="3"/>
  <c r="AP6" i="3" s="1"/>
  <c r="AP7" i="3" s="1"/>
  <c r="AP8" i="3" s="1"/>
  <c r="AP9" i="3" s="1"/>
  <c r="AP10" i="3" s="1"/>
  <c r="AQ4" i="3" s="1"/>
  <c r="AQ5" i="3" s="1"/>
  <c r="AQ6" i="3" s="1"/>
  <c r="AQ7" i="3" s="1"/>
  <c r="AQ8" i="3" s="1"/>
  <c r="AQ9" i="3" s="1"/>
  <c r="AQ10" i="3" s="1"/>
  <c r="AR4" i="3" s="1"/>
  <c r="AR5" i="3" s="1"/>
  <c r="AR6" i="3" s="1"/>
  <c r="AR7" i="3" s="1"/>
  <c r="AR8" i="3" s="1"/>
  <c r="AR9" i="3" s="1"/>
  <c r="AR10" i="3" s="1"/>
  <c r="AS4" i="3" s="1"/>
  <c r="AS5" i="3" s="1"/>
  <c r="AS6" i="3" s="1"/>
  <c r="AS7" i="3" s="1"/>
  <c r="AS8" i="3" s="1"/>
  <c r="AS9" i="3" s="1"/>
  <c r="AS10" i="3" s="1"/>
  <c r="AT4" i="3" s="1"/>
  <c r="AT5" i="3" s="1"/>
  <c r="AT6" i="3" s="1"/>
  <c r="AT7" i="3" s="1"/>
  <c r="AT8" i="3" s="1"/>
  <c r="AT9" i="3" s="1"/>
  <c r="AT10" i="3" s="1"/>
  <c r="AU4" i="3" s="1"/>
  <c r="AU5" i="3" s="1"/>
  <c r="AU6" i="3" s="1"/>
  <c r="AU7" i="3" s="1"/>
  <c r="AU8" i="3" s="1"/>
  <c r="AU9" i="3" s="1"/>
  <c r="AU10" i="3" s="1"/>
  <c r="AV5" i="3" s="1"/>
  <c r="AV6" i="3" s="1"/>
  <c r="AV7" i="3" s="1"/>
  <c r="AV8" i="3" s="1"/>
  <c r="AV9" i="3" s="1"/>
  <c r="AV10" i="3" s="1"/>
  <c r="AW4" i="3" s="1"/>
  <c r="AW5" i="3" s="1"/>
  <c r="AW6" i="3" s="1"/>
  <c r="AW7" i="3" s="1"/>
  <c r="AW8" i="3" s="1"/>
  <c r="AW9" i="3" s="1"/>
  <c r="AW10" i="3" s="1"/>
  <c r="AX4" i="3" s="1"/>
  <c r="AX5" i="3" s="1"/>
  <c r="AX6" i="3" s="1"/>
  <c r="AX7" i="3" s="1"/>
  <c r="AX8" i="3" s="1"/>
  <c r="AX9" i="3" s="1"/>
  <c r="AX10" i="3" s="1"/>
  <c r="AY4" i="3" s="1"/>
  <c r="AY5" i="3" s="1"/>
  <c r="AY6" i="3" s="1"/>
  <c r="AY7" i="3" s="1"/>
  <c r="AY8" i="3" s="1"/>
  <c r="AY9" i="3" s="1"/>
  <c r="AY10" i="3" s="1"/>
  <c r="AZ4" i="3" s="1"/>
  <c r="AZ5" i="3" s="1"/>
  <c r="AZ6" i="3" s="1"/>
  <c r="AZ7" i="3" s="1"/>
  <c r="AZ8" i="3" s="1"/>
  <c r="AZ9" i="3" s="1"/>
  <c r="AZ10" i="3" s="1"/>
  <c r="BA4" i="3" s="1"/>
  <c r="BA5" i="3" s="1"/>
  <c r="BA6" i="3" s="1"/>
  <c r="BA7" i="3" s="1"/>
  <c r="BA8" i="3" s="1"/>
  <c r="BA9" i="3" s="1"/>
  <c r="BA10" i="3" s="1"/>
  <c r="BB4" i="3" s="1"/>
  <c r="BB5" i="3" s="1"/>
  <c r="BB6" i="3" s="1"/>
  <c r="BB7" i="3" s="1"/>
  <c r="BB8" i="3" s="1"/>
  <c r="BB9" i="3" s="1"/>
  <c r="BB10" i="3" s="1"/>
  <c r="BC4" i="3" s="1"/>
  <c r="BC5" i="3" s="1"/>
  <c r="BC6" i="3" s="1"/>
  <c r="BC7" i="3" s="1"/>
  <c r="BC8" i="3" s="1"/>
  <c r="BC9" i="3" s="1"/>
  <c r="BC10" i="3" s="1"/>
  <c r="BD4" i="3" s="1"/>
  <c r="BD5" i="3" s="1"/>
  <c r="BD6" i="3" s="1"/>
  <c r="BD7" i="3" s="1"/>
  <c r="BD8" i="3" s="1"/>
  <c r="BD9" i="3" s="1"/>
  <c r="BD10" i="3" s="1"/>
  <c r="BE4" i="3" s="1"/>
  <c r="BE5" i="3" s="1"/>
  <c r="BE6" i="3" s="1"/>
  <c r="BE7" i="3" s="1"/>
  <c r="BE8" i="3" s="1"/>
  <c r="BE9" i="3" s="1"/>
  <c r="BE10" i="3" s="1"/>
  <c r="BF4" i="3" s="1"/>
  <c r="BF5" i="3" s="1"/>
  <c r="BF6" i="3" s="1"/>
  <c r="BF7" i="3" s="1"/>
  <c r="BF8" i="3" s="1"/>
  <c r="BF9" i="3" s="1"/>
  <c r="BF10" i="3" s="1"/>
  <c r="BG4" i="3" s="1"/>
  <c r="BG5" i="3" s="1"/>
  <c r="BG6" i="3" s="1"/>
  <c r="BG7" i="3" s="1"/>
  <c r="BG8" i="3" s="1"/>
  <c r="BG9" i="3" s="1"/>
  <c r="BG10" i="3" s="1"/>
  <c r="BH4" i="3" s="1"/>
  <c r="BH5" i="3" s="1"/>
  <c r="BH6" i="3" s="1"/>
  <c r="BH7" i="3" s="1"/>
  <c r="BH8" i="3" s="1"/>
  <c r="BH9" i="3" s="1"/>
  <c r="BH10" i="3" s="1"/>
  <c r="BI4" i="3" s="1"/>
  <c r="BI5" i="3" s="1"/>
  <c r="BI6" i="3" s="1"/>
  <c r="BI7" i="3" s="1"/>
  <c r="BI8" i="3" s="1"/>
  <c r="BI9" i="3" s="1"/>
  <c r="BI10" i="3" s="1"/>
  <c r="BJ4" i="3" s="1"/>
  <c r="BJ5" i="3" s="1"/>
  <c r="BJ6" i="3" s="1"/>
  <c r="BJ7" i="3" s="1"/>
  <c r="BJ8" i="3" s="1"/>
  <c r="BJ9" i="3" s="1"/>
  <c r="BJ10" i="3" s="1"/>
  <c r="BK4" i="3" s="1"/>
  <c r="BK5" i="3" s="1"/>
  <c r="BK6" i="3" s="1"/>
  <c r="BK7" i="3" s="1"/>
  <c r="BK8" i="3" s="1"/>
  <c r="BK9" i="3" s="1"/>
  <c r="BK10" i="3" s="1"/>
  <c r="BL4" i="3" s="1"/>
  <c r="BL5" i="3" s="1"/>
  <c r="BL6" i="3" s="1"/>
  <c r="BL7" i="3" s="1"/>
  <c r="BL8" i="3" s="1"/>
  <c r="BL9" i="3" s="1"/>
  <c r="BL10" i="3" s="1"/>
  <c r="BM4" i="3" s="1"/>
  <c r="BM5" i="3" s="1"/>
  <c r="BM6" i="3" s="1"/>
  <c r="BM7" i="3" s="1"/>
  <c r="BM8" i="3" s="1"/>
  <c r="BM9" i="3" s="1"/>
  <c r="BM10" i="3" s="1"/>
  <c r="BN4" i="3" s="1"/>
  <c r="BN5" i="3" s="1"/>
  <c r="BN6" i="3" s="1"/>
  <c r="BN7" i="3" s="1"/>
  <c r="BN8" i="3" s="1"/>
  <c r="BN9" i="3" s="1"/>
  <c r="BN10" i="3" s="1"/>
  <c r="BO4" i="3" s="1"/>
  <c r="BO5" i="3" s="1"/>
  <c r="BO6" i="3" s="1"/>
  <c r="BO7" i="3" s="1"/>
  <c r="BO8" i="3" s="1"/>
  <c r="BO9" i="3" s="1"/>
  <c r="BO10" i="3" s="1"/>
  <c r="BP4" i="3" s="1"/>
  <c r="BP5" i="3" s="1"/>
  <c r="BP6" i="3" s="1"/>
  <c r="BP7" i="3" s="1"/>
  <c r="BP8" i="3" s="1"/>
  <c r="BP9" i="3" s="1"/>
  <c r="BP10" i="3" s="1"/>
  <c r="BQ4" i="3" s="1"/>
  <c r="BQ5" i="3" s="1"/>
  <c r="BQ6" i="3" s="1"/>
  <c r="BQ7" i="3" s="1"/>
  <c r="BQ8" i="3" s="1"/>
  <c r="BQ9" i="3" s="1"/>
  <c r="BQ10" i="3" s="1"/>
  <c r="BR4" i="3" s="1"/>
  <c r="BR5" i="3" s="1"/>
  <c r="BR6" i="3" s="1"/>
  <c r="BR7" i="3" s="1"/>
  <c r="BR8" i="3" s="1"/>
  <c r="BR9" i="3" s="1"/>
  <c r="BR10" i="3" s="1"/>
  <c r="BS4" i="3" s="1"/>
  <c r="BS5" i="3" s="1"/>
  <c r="BS6" i="3" s="1"/>
  <c r="BS7" i="3" s="1"/>
  <c r="BS8" i="3" s="1"/>
  <c r="BS9" i="3" s="1"/>
  <c r="BS10" i="3" s="1"/>
  <c r="BT4" i="3" s="1"/>
  <c r="BT5" i="3" s="1"/>
  <c r="BT6" i="3" s="1"/>
  <c r="BT7" i="3" s="1"/>
  <c r="BT8" i="3" s="1"/>
  <c r="BT9" i="3" s="1"/>
  <c r="BT10" i="3" s="1"/>
  <c r="BU4" i="3" s="1"/>
  <c r="BU5" i="3" s="1"/>
  <c r="BU6" i="3" s="1"/>
  <c r="BU7" i="3" s="1"/>
  <c r="BU8" i="3" s="1"/>
  <c r="BU9" i="3" s="1"/>
  <c r="BU10" i="3" s="1"/>
  <c r="BV4" i="3" s="1"/>
  <c r="BV5" i="3" s="1"/>
  <c r="BV6" i="3" s="1"/>
  <c r="BV7" i="3" s="1"/>
  <c r="BV8" i="3" s="1"/>
  <c r="BV9" i="3" s="1"/>
  <c r="BV10" i="3" s="1"/>
  <c r="BW4" i="3" s="1"/>
  <c r="BW5" i="3" s="1"/>
  <c r="BW6" i="3" s="1"/>
  <c r="BW7" i="3" s="1"/>
  <c r="BW8" i="3" s="1"/>
  <c r="BW9" i="3" s="1"/>
  <c r="BW10" i="3" s="1"/>
  <c r="BX4" i="3" s="1"/>
  <c r="BX5" i="3" s="1"/>
  <c r="BX6" i="3" s="1"/>
  <c r="BX7" i="3" s="1"/>
  <c r="BX8" i="3" s="1"/>
  <c r="BX9" i="3" s="1"/>
  <c r="BX10" i="3" s="1"/>
  <c r="BY4" i="3" s="1"/>
  <c r="BY5" i="3" s="1"/>
  <c r="BY6" i="3" s="1"/>
  <c r="BY7" i="3" s="1"/>
  <c r="BY8" i="3" s="1"/>
  <c r="BY9" i="3" s="1"/>
  <c r="BY10" i="3" s="1"/>
  <c r="BZ4" i="3" s="1"/>
  <c r="BZ5" i="3" s="1"/>
  <c r="BZ6" i="3" s="1"/>
  <c r="BZ7" i="3" s="1"/>
  <c r="BZ8" i="3" s="1"/>
  <c r="BZ9" i="3" s="1"/>
  <c r="BZ10" i="3" s="1"/>
  <c r="CA4" i="3" s="1"/>
  <c r="CA5" i="3" s="1"/>
  <c r="CA6" i="3" s="1"/>
  <c r="CA7" i="3" s="1"/>
  <c r="CA8" i="3" s="1"/>
  <c r="CA9" i="3" s="1"/>
  <c r="CA10" i="3" s="1"/>
  <c r="CB4" i="3" s="1"/>
  <c r="CB5" i="3" s="1"/>
  <c r="CB6" i="3" s="1"/>
  <c r="CB7" i="3" s="1"/>
  <c r="CB8" i="3" s="1"/>
  <c r="CB9" i="3" s="1"/>
  <c r="CB10" i="3" s="1"/>
  <c r="CC4" i="3" s="1"/>
  <c r="CC5" i="3" s="1"/>
  <c r="CC6" i="3" s="1"/>
  <c r="CC7" i="3" s="1"/>
  <c r="CC8" i="3" s="1"/>
  <c r="CC9" i="3" s="1"/>
  <c r="CC10" i="3" s="1"/>
  <c r="CD4" i="3" s="1"/>
  <c r="CD5" i="3" s="1"/>
  <c r="CD6" i="3" s="1"/>
  <c r="CD7" i="3" s="1"/>
  <c r="CD8" i="3" s="1"/>
  <c r="CD9" i="3" s="1"/>
  <c r="CD10" i="3" s="1"/>
  <c r="CE4" i="3" s="1"/>
  <c r="CE5" i="3" s="1"/>
  <c r="CE6" i="3" s="1"/>
  <c r="CE7" i="3" s="1"/>
  <c r="CE8" i="3" s="1"/>
  <c r="CE9" i="3" s="1"/>
  <c r="CE10" i="3" s="1"/>
  <c r="CF4" i="3" s="1"/>
  <c r="CF5" i="3" s="1"/>
  <c r="CF6" i="3" s="1"/>
  <c r="CF7" i="3" s="1"/>
  <c r="CF8" i="3" s="1"/>
  <c r="CF9" i="3" s="1"/>
  <c r="CF10" i="3" s="1"/>
  <c r="CG4" i="3" s="1"/>
  <c r="CG5" i="3" s="1"/>
  <c r="CG6" i="3" s="1"/>
  <c r="CG7" i="3" s="1"/>
  <c r="CG8" i="3" s="1"/>
  <c r="CG9" i="3" s="1"/>
  <c r="CG10" i="3" s="1"/>
  <c r="CH4" i="3" s="1"/>
  <c r="CH5" i="3" s="1"/>
  <c r="CH6" i="3" s="1"/>
  <c r="CH7" i="3" s="1"/>
  <c r="CH8" i="3" s="1"/>
  <c r="CH9" i="3" s="1"/>
  <c r="CH10" i="3" s="1"/>
  <c r="CI4" i="3" s="1"/>
  <c r="CI5" i="3" s="1"/>
  <c r="CI6" i="3" s="1"/>
  <c r="CI7" i="3" s="1"/>
  <c r="CI8" i="3" s="1"/>
  <c r="CI9" i="3" s="1"/>
  <c r="CI10" i="3" s="1"/>
  <c r="CJ4" i="3" s="1"/>
  <c r="CJ5" i="3" s="1"/>
  <c r="CJ6" i="3" s="1"/>
  <c r="CJ7" i="3" s="1"/>
  <c r="CJ8" i="3" s="1"/>
  <c r="CJ9" i="3" s="1"/>
  <c r="CJ10" i="3" s="1"/>
  <c r="CK4" i="3" s="1"/>
  <c r="CK5" i="3" s="1"/>
  <c r="CK6" i="3" s="1"/>
  <c r="CK7" i="3" s="1"/>
  <c r="CK8" i="3" s="1"/>
  <c r="CK9" i="3" s="1"/>
  <c r="CK10" i="3" s="1"/>
  <c r="CL4" i="3" s="1"/>
  <c r="CL5" i="3" s="1"/>
  <c r="CL6" i="3" s="1"/>
  <c r="CL7" i="3" s="1"/>
  <c r="CL8" i="3" s="1"/>
  <c r="CL9" i="3" s="1"/>
  <c r="CL10" i="3" s="1"/>
  <c r="CM4" i="3" s="1"/>
  <c r="CM5" i="3" s="1"/>
  <c r="CM6" i="3" s="1"/>
  <c r="CM7" i="3" s="1"/>
  <c r="CM8" i="3" s="1"/>
  <c r="CM9" i="3" s="1"/>
  <c r="CM10" i="3" s="1"/>
  <c r="CN4" i="3" s="1"/>
  <c r="CN5" i="3" s="1"/>
  <c r="CN6" i="3" s="1"/>
  <c r="CN7" i="3" s="1"/>
  <c r="CN8" i="3" s="1"/>
  <c r="CN9" i="3" s="1"/>
  <c r="CN10" i="3" s="1"/>
  <c r="CO4" i="3" s="1"/>
  <c r="CO5" i="3" s="1"/>
  <c r="CO6" i="3" s="1"/>
  <c r="CO7" i="3" s="1"/>
  <c r="CO8" i="3" s="1"/>
  <c r="CO9" i="3" s="1"/>
  <c r="CO10" i="3" s="1"/>
  <c r="CP4" i="3" s="1"/>
  <c r="CP5" i="3" s="1"/>
  <c r="CP6" i="3" s="1"/>
  <c r="CP7" i="3" s="1"/>
  <c r="CP8" i="3" s="1"/>
  <c r="CP9" i="3" s="1"/>
  <c r="CP10" i="3" s="1"/>
  <c r="CQ4" i="3" s="1"/>
  <c r="CQ5" i="3" s="1"/>
  <c r="CQ6" i="3" s="1"/>
  <c r="CQ7" i="3" s="1"/>
  <c r="CQ8" i="3" s="1"/>
  <c r="CQ9" i="3" s="1"/>
  <c r="CQ10" i="3" s="1"/>
  <c r="AS3" i="3" l="1"/>
  <c r="AT3" i="3" l="1"/>
  <c r="C281" i="3" l="1"/>
  <c r="D281" i="3" s="1"/>
  <c r="C280" i="3"/>
  <c r="D280" i="3" s="1"/>
  <c r="C276" i="3"/>
  <c r="D276" i="3" s="1"/>
  <c r="C272" i="3"/>
  <c r="D272" i="3" s="1"/>
  <c r="C268" i="3"/>
  <c r="D268" i="3" s="1"/>
  <c r="C277" i="3"/>
  <c r="D277" i="3" s="1"/>
  <c r="C279" i="3"/>
  <c r="D279" i="3" s="1"/>
  <c r="C275" i="3"/>
  <c r="D275" i="3" s="1"/>
  <c r="C271" i="3"/>
  <c r="D271" i="3" s="1"/>
  <c r="C267" i="3"/>
  <c r="D267" i="3" s="1"/>
  <c r="C278" i="3"/>
  <c r="D278" i="3" s="1"/>
  <c r="C274" i="3"/>
  <c r="D274" i="3" s="1"/>
  <c r="C270" i="3"/>
  <c r="D270" i="3" s="1"/>
  <c r="C266" i="3"/>
  <c r="D266" i="3" s="1"/>
  <c r="C273" i="3"/>
  <c r="D273" i="3" s="1"/>
  <c r="C269" i="3"/>
  <c r="D269" i="3" s="1"/>
  <c r="C282" i="3"/>
  <c r="D282" i="3" s="1"/>
  <c r="O256" i="3"/>
  <c r="O257" i="3" s="1"/>
  <c r="D265" i="3" l="1"/>
  <c r="D283" i="3" s="1"/>
  <c r="C283" i="3"/>
</calcChain>
</file>

<file path=xl/sharedStrings.xml><?xml version="1.0" encoding="utf-8"?>
<sst xmlns="http://schemas.openxmlformats.org/spreadsheetml/2006/main" count="2123" uniqueCount="167">
  <si>
    <t>TRP</t>
  </si>
  <si>
    <t>AGENTŪRA:</t>
  </si>
  <si>
    <t>KLIENTAS:</t>
  </si>
  <si>
    <t>KAINA IKI NUOLAIDOS</t>
  </si>
  <si>
    <t>NUOLAIDA %</t>
  </si>
  <si>
    <t>GRP</t>
  </si>
  <si>
    <t>VISO:</t>
  </si>
  <si>
    <t>VISO SU PVM:</t>
  </si>
  <si>
    <t>PVM:</t>
  </si>
  <si>
    <t>Klipų kiekis</t>
  </si>
  <si>
    <t>KAMPANIJA:</t>
  </si>
  <si>
    <t>Birželis</t>
  </si>
  <si>
    <t>Televizija</t>
  </si>
  <si>
    <t>Media kampanijos planas:</t>
  </si>
  <si>
    <t>KAINA PO NUOLAIDOS</t>
  </si>
  <si>
    <t>Rugsėjis</t>
  </si>
  <si>
    <t>-</t>
  </si>
  <si>
    <t>Radijas</t>
  </si>
  <si>
    <t>Gruodis</t>
  </si>
  <si>
    <t>Lapkritis</t>
  </si>
  <si>
    <t>Spalis</t>
  </si>
  <si>
    <t>Rugpjūtis</t>
  </si>
  <si>
    <t>LRT</t>
  </si>
  <si>
    <t>M-1</t>
  </si>
  <si>
    <t>Lietus</t>
  </si>
  <si>
    <t>LRT radijas</t>
  </si>
  <si>
    <t>Radiocentras</t>
  </si>
  <si>
    <t>Žinių radijas</t>
  </si>
  <si>
    <t>BPN Intense</t>
  </si>
  <si>
    <t>Lietuvos asociacija "Sportas visiems"</t>
  </si>
  <si>
    <t>STOP nejudumai Lietuvoje</t>
  </si>
  <si>
    <t>LAIKOTARPIS:</t>
  </si>
  <si>
    <t>TIKSLINĖ GRUPĖ:</t>
  </si>
  <si>
    <t xml:space="preserve">KPI: </t>
  </si>
  <si>
    <t>90% auditorijos pasiekiamumas</t>
  </si>
  <si>
    <t>Visi, 30-65</t>
  </si>
  <si>
    <t>2022.06.01-2023.11.30</t>
  </si>
  <si>
    <t>Liepa</t>
  </si>
  <si>
    <t>SausiS</t>
  </si>
  <si>
    <t>Vasaris</t>
  </si>
  <si>
    <t>Kovas</t>
  </si>
  <si>
    <t>Balandis</t>
  </si>
  <si>
    <t>Gegužė</t>
  </si>
  <si>
    <t>Lapkitis</t>
  </si>
  <si>
    <t>LNK</t>
  </si>
  <si>
    <t>BTV</t>
  </si>
  <si>
    <t>INFO TV</t>
  </si>
  <si>
    <t>Relax FM</t>
  </si>
  <si>
    <t>Vnt. įkainis</t>
  </si>
  <si>
    <t>Formatas sekundėmis</t>
  </si>
  <si>
    <t>TV3</t>
  </si>
  <si>
    <t>TV6</t>
  </si>
  <si>
    <t>TV8</t>
  </si>
  <si>
    <t>LRT Plius</t>
  </si>
  <si>
    <t>M-1 Plius</t>
  </si>
  <si>
    <t>Atsiskaitymų grafikas pagal mėnesius:</t>
  </si>
  <si>
    <t>2022.06</t>
  </si>
  <si>
    <t>2022.07</t>
  </si>
  <si>
    <t>2022.08</t>
  </si>
  <si>
    <t>2022.09</t>
  </si>
  <si>
    <t>2022.10</t>
  </si>
  <si>
    <t>2022.11</t>
  </si>
  <si>
    <t>2022.12</t>
  </si>
  <si>
    <t>2023.01</t>
  </si>
  <si>
    <t>2023.02</t>
  </si>
  <si>
    <t>2023.03</t>
  </si>
  <si>
    <t>2023.04</t>
  </si>
  <si>
    <t>2023.05</t>
  </si>
  <si>
    <t>2023.06</t>
  </si>
  <si>
    <t>2023.07</t>
  </si>
  <si>
    <t>2023.08</t>
  </si>
  <si>
    <t>2023.09</t>
  </si>
  <si>
    <t>2023.10</t>
  </si>
  <si>
    <t>2023.11</t>
  </si>
  <si>
    <t>Be PVM</t>
  </si>
  <si>
    <t>Su PVM</t>
  </si>
  <si>
    <t>Vid. RD klipai per sav.</t>
  </si>
  <si>
    <t>Vid. TV klipai per sav.</t>
  </si>
  <si>
    <t>Laikas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</si>
  <si>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</si>
  <si>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</si>
  <si>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</si>
  <si>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</si>
  <si>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</si>
  <si>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</si>
  <si>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</si>
  <si>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</si>
  <si>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</si>
  <si>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</si>
  <si>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06:00-07:00</t>
  </si>
  <si>
    <t>17:00-18:00</t>
  </si>
  <si>
    <t>18:00-19:00</t>
  </si>
  <si>
    <t>19:00-20:00</t>
  </si>
  <si>
    <t>20:00-21:00</t>
  </si>
  <si>
    <t>21:00-22:00</t>
  </si>
  <si>
    <t>22:00-23:00</t>
  </si>
  <si>
    <t>23:00-24:00</t>
  </si>
  <si>
    <t>ZIP FM</t>
  </si>
  <si>
    <t>Targets &gt;&gt;</t>
  </si>
  <si>
    <t>Ind. 4+</t>
  </si>
  <si>
    <t>ALL 30-65</t>
  </si>
  <si>
    <t>Total &gt;&gt;</t>
  </si>
  <si>
    <t>Total</t>
  </si>
  <si>
    <t>Channel</t>
  </si>
  <si>
    <t>Time Band</t>
  </si>
  <si>
    <t>Start time</t>
  </si>
  <si>
    <t>Units</t>
  </si>
  <si>
    <t>Rtg%</t>
  </si>
  <si>
    <t>LTWTFSS06:00-24:00</t>
  </si>
  <si>
    <t xml:space="preserve">  06:00 - 07:00</t>
  </si>
  <si>
    <t xml:space="preserve">  07:00 - 08:00</t>
  </si>
  <si>
    <t xml:space="preserve">  08:00 - 09:00</t>
  </si>
  <si>
    <t xml:space="preserve">  09:00 - 10:00</t>
  </si>
  <si>
    <t xml:space="preserve">  10:00 - 11:00</t>
  </si>
  <si>
    <t xml:space="preserve">  11:00 - 12:00</t>
  </si>
  <si>
    <t xml:space="preserve">  12:00 - 13:00</t>
  </si>
  <si>
    <t xml:space="preserve">  13:00 - 14:00</t>
  </si>
  <si>
    <t xml:space="preserve">  14:00 - 15:00</t>
  </si>
  <si>
    <t xml:space="preserve">  15:00 - 16:00</t>
  </si>
  <si>
    <t xml:space="preserve">  16:00 - 17:00</t>
  </si>
  <si>
    <t xml:space="preserve">  17:00 - 18:00</t>
  </si>
  <si>
    <t xml:space="preserve">  18:00 - 19:00</t>
  </si>
  <si>
    <t xml:space="preserve">  19:00 - 20:00</t>
  </si>
  <si>
    <t xml:space="preserve">  20:00 - 21:00</t>
  </si>
  <si>
    <t xml:space="preserve">  21:00 - 22:00</t>
  </si>
  <si>
    <t xml:space="preserve">  22:00 - 23:00</t>
  </si>
  <si>
    <t xml:space="preserve">  23:00 - 24:00</t>
  </si>
  <si>
    <t>Undetermined time band</t>
  </si>
  <si>
    <t xml:space="preserve">  05:00 - 06:00</t>
  </si>
  <si>
    <t xml:space="preserve">  24:00 - 25:00</t>
  </si>
  <si>
    <t xml:space="preserve">  25:00 - 26:00</t>
  </si>
  <si>
    <t xml:space="preserve">  26:00 - 27:00</t>
  </si>
  <si>
    <t xml:space="preserve">  27:00 - 28:00</t>
  </si>
  <si>
    <t xml:space="preserve">  28:00 - 29:00</t>
  </si>
  <si>
    <t>TV1</t>
  </si>
  <si>
    <t>Info TV</t>
  </si>
  <si>
    <t>LRT televizija</t>
  </si>
  <si>
    <t>ALL 30-66</t>
  </si>
  <si>
    <t>per visas rd storis neplanuokime</t>
  </si>
  <si>
    <t>2021-04-01 - 2022-04-30</t>
  </si>
  <si>
    <t>TOTAL GRP</t>
  </si>
  <si>
    <t>TOTAL TRP</t>
  </si>
  <si>
    <t>STOP nejudumui Lietuvoje</t>
  </si>
  <si>
    <t>2022.06.01 - 2023.11.30</t>
  </si>
  <si>
    <t>Sausis</t>
  </si>
  <si>
    <t>Survey: 2022 RUDUO-ZIEMA</t>
  </si>
  <si>
    <t>Universe ('000): 2 075,71</t>
  </si>
  <si>
    <t>Target Base: All people</t>
  </si>
  <si>
    <t>Target Base Size ('000): 2 075,71</t>
  </si>
  <si>
    <t>Target Group: All people</t>
  </si>
  <si>
    <t>Target Group Size ('000): 2 075,71     Sample: 4 459</t>
  </si>
  <si>
    <t>Percentage: 100,0%</t>
  </si>
  <si>
    <t>Target Media: All stations</t>
  </si>
  <si>
    <t>AQH %</t>
  </si>
  <si>
    <t>pr-sk</t>
  </si>
  <si>
    <t>LRT Radijas</t>
  </si>
  <si>
    <t>Mėnuo</t>
  </si>
  <si>
    <t>Suvestinė</t>
  </si>
  <si>
    <t>Kanalas</t>
  </si>
  <si>
    <t>Biudžetas</t>
  </si>
  <si>
    <t>BENDRAS GRP KONTAKTŲ KIEKIS</t>
  </si>
  <si>
    <t>BENDRAS TRP KONTAKTŲ KIEKIS</t>
  </si>
  <si>
    <t>GRP CPT</t>
  </si>
  <si>
    <t>TRP CPT</t>
  </si>
  <si>
    <t>Pagrindiniai kriterijai planuojant media kampaniją:</t>
  </si>
  <si>
    <t>1. Media planas parengas planuojant ne mažiau 50 procentų TV klipų transliacijų į laiką nuo 17 val. iki 24 val., o radijo transliacijų ne mažiau 50 proc. siūlomų klipų transliacijų į laiką nuo 7 val. iki 10 val. ir nuo 16 val. iki 18 val., likusios audio klipo transliacijos turi patekti į laiką nuo 10 val. iki 16 val.</t>
  </si>
  <si>
    <t>2. Media planas parengtas skiriant ne daugiau 30 proc. transliacijų į vasaros periodą (birželis, liepa, rugpjūtis) ir gruodžio mėnesį ir ne mažiau 70 proc. transliacijų į likusį periodą (sausis, vasaris, kovas, balandis, gegužė, rugsėjis, spalis, lapkritis)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</si>
</sst>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* #,##0.00_);_(* \(#,##0.00\);_(* &quot;-&quot;??_);_(@_)"/>
    <numFmt numFmtId="165" formatCode="_-* #,##0.00\ &quot;Lt&quot;_-;\-* #,##0.00\ &quot;Lt&quot;_-;_-* &quot;-&quot;??\ &quot;Lt&quot;_-;_-@_-"/>
    <numFmt numFmtId="166" formatCode="_-* #,##0.00\ _L_t_-;\-* #,##0.00\ _L_t_-;_-* &quot;-&quot;??\ _L_t_-;_-@_-"/>
    <numFmt numFmtId="167" formatCode="dd"/>
    <numFmt numFmtId="168" formatCode="#,##0\ &quot;GRPs&quot;"/>
    <numFmt numFmtId="169" formatCode="&quot;Ls&quot;\ #,##0.00"/>
    <numFmt numFmtId="170" formatCode="&quot;Ls&quot;\ #,##0"/>
    <numFmt numFmtId="171" formatCode="#,##0.00\ &quot;kr&quot;"/>
    <numFmt numFmtId="172" formatCode="_-[$€-2]\ * #,##0.00_-;\-[$€-2]\ * #,##0.00_-;_-[$€-2]\ * &quot;-&quot;??_-"/>
    <numFmt numFmtId="173" formatCode="#,##0.00\ [$€-1]"/>
    <numFmt numFmtId="174" formatCode="0.0%"/>
    <numFmt numFmtId="175" formatCode="_-* #,##0\ _L_t_-;\-* #,##0\ _L_t_-;_-* &quot;-&quot;??\ _L_t_-;_-@_-"/>
    <numFmt numFmtId="176" formatCode="#,##0\ &quot;€&quot;"/>
    <numFmt numFmtId="177" formatCode="0.0000000000"/>
    <numFmt numFmtId="178" formatCode="#,##0.00\ &quot;€&quot;"/>
    <numFmt numFmtId="179" formatCode="#,##0.000\ &quot;€&quot;"/>
    <numFmt numFmtId="180" formatCode="#,##0.0"/>
  </numFmts>
  <fonts count="36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name val="Helvetica Neue"/>
    </font>
    <font>
      <b/>
      <sz val="11"/>
      <name val="Helvetica Neue"/>
    </font>
    <font>
      <sz val="11"/>
      <color theme="1"/>
      <name val="Calibri"/>
      <family val="2"/>
      <scheme val="minor"/>
    </font>
    <font>
      <i/>
      <sz val="11"/>
      <name val="Helvetica Neue"/>
    </font>
    <font>
      <sz val="11"/>
      <color theme="0"/>
      <name val="Helvetica Neue"/>
    </font>
    <font>
      <sz val="11"/>
      <color rgb="FF999999"/>
      <name val="Helvetica Neue"/>
    </font>
    <font>
      <sz val="10"/>
      <name val="Tahoma"/>
      <family val="2"/>
    </font>
    <font>
      <sz val="10"/>
      <name val="Times New Roman"/>
      <family val="1"/>
    </font>
    <font>
      <sz val="12"/>
      <name val="Friz Quadrata"/>
    </font>
    <font>
      <b/>
      <sz val="12"/>
      <name val="Friz Quadrata"/>
    </font>
    <font>
      <sz val="10"/>
      <name val="Times New Roman Baltic"/>
    </font>
    <font>
      <sz val="12"/>
      <color theme="1"/>
      <name val="Calibri"/>
      <family val="2"/>
      <scheme val="minor"/>
    </font>
    <font>
      <sz val="11"/>
      <color theme="0" tint="-0.249977111117893"/>
      <name val="Helvetica Neue"/>
    </font>
    <font>
      <sz val="11"/>
      <color rgb="FFFF0000"/>
      <name val="Helvetica Neue"/>
    </font>
    <font>
      <sz val="8"/>
      <name val="Tahoma"/>
      <family val="2"/>
      <charset val="186"/>
    </font>
    <font>
      <sz val="10"/>
      <name val="Arial"/>
      <family val="2"/>
      <charset val="186"/>
    </font>
    <font>
      <sz val="10"/>
      <name val="MS Sans Serif"/>
    </font>
    <font>
      <sz val="10"/>
      <name val="MS Sans Serif"/>
      <family val="2"/>
      <charset val="186"/>
    </font>
    <font>
      <b/>
      <sz val="11"/>
      <name val="Helvetica Neue"/>
      <charset val="186"/>
    </font>
    <font>
      <sz val="11"/>
      <name val="Helvetica Neue"/>
      <charset val="186"/>
    </font>
    <font>
      <sz val="10"/>
      <name val="Arial"/>
      <family val="2"/>
      <charset val="186"/>
    </font>
    <font>
      <sz val="12"/>
      <color indexed="8"/>
      <name val="Calibri"/>
      <family val="2"/>
      <charset val="186"/>
    </font>
    <font>
      <b/>
      <sz val="11"/>
      <color rgb="FFFF0000"/>
      <name val="Helvetica Neue"/>
    </font>
    <font>
      <sz val="11"/>
      <color theme="1"/>
      <name val="Helvetica Neue"/>
    </font>
    <font>
      <sz val="8"/>
      <name val="Calibri"/>
      <family val="2"/>
      <scheme val="minor"/>
    </font>
    <font>
      <sz val="14"/>
      <color theme="0"/>
      <name val="Helvetica Neue"/>
    </font>
    <font>
      <sz val="10"/>
      <name val="Arial"/>
      <family val="2"/>
    </font>
    <font>
      <i/>
      <sz val="11"/>
      <color rgb="FFFF0000"/>
      <name val="Helvetica Neue"/>
    </font>
    <font>
      <b/>
      <sz val="11"/>
      <color theme="1"/>
      <name val="Helvetica Neue"/>
      <charset val="186"/>
    </font>
    <font>
      <b/>
      <sz val="11"/>
      <color rgb="FFFF0000"/>
      <name val="Helvetica Neue"/>
      <charset val="186"/>
    </font>
    <font>
      <b/>
      <sz val="11"/>
      <color theme="1"/>
      <name val="Helvetica Neue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499984740745262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79998168889431442"/>
        <bgColor indexed="64"/>
      </patternFill>
    </fill>
  </fills>
  <borders count="42">
    <border>
      <left/>
      <right/>
      <top/>
      <bottom/>
      <diagonal/>
    </border>
    <border>
      <left/>
      <right style="hair">
        <color indexed="55"/>
      </right>
      <top/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/>
      <diagonal/>
    </border>
    <border>
      <left/>
      <right/>
      <top/>
      <bottom style="hair">
        <color theme="0" tint="-0.499984740745262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hair">
        <color indexed="55"/>
      </right>
      <top/>
      <bottom style="hair">
        <color indexed="55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ck">
        <color theme="0" tint="-0.249977111117893"/>
      </top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thick">
        <color theme="0" tint="-0.249977111117893"/>
      </bottom>
      <diagonal/>
    </border>
    <border>
      <left/>
      <right style="hair">
        <color indexed="55"/>
      </right>
      <top style="hair">
        <color indexed="55"/>
      </top>
      <bottom style="thick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thin">
        <color indexed="64"/>
      </bottom>
      <diagonal/>
    </border>
    <border>
      <left/>
      <right style="hair">
        <color indexed="55"/>
      </right>
      <top style="hair">
        <color indexed="55"/>
      </top>
      <bottom style="thin">
        <color indexed="64"/>
      </bottom>
      <diagonal/>
    </border>
  </borders>
  <cellStyleXfs count="256">
    <xf numFmtId="0" fontId="0" fillId="0" borderId="0"/>
    <xf numFmtId="0" fontId="2" fillId="0" borderId="0"/>
    <xf numFmtId="0" fontId="2" fillId="0" borderId="0"/>
    <xf numFmtId="0" fontId="2" fillId="0" borderId="0" applyProtection="0"/>
    <xf numFmtId="0" fontId="2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5" borderId="1" applyBorder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11" fillId="0" borderId="0"/>
    <xf numFmtId="0" fontId="12" fillId="0" borderId="0"/>
    <xf numFmtId="9" fontId="13" fillId="0" borderId="0"/>
    <xf numFmtId="0" fontId="14" fillId="0" borderId="0"/>
    <xf numFmtId="172" fontId="2" fillId="0" borderId="0" applyFont="0" applyFill="0" applyBorder="0" applyAlignment="0" applyProtection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172" fontId="2" fillId="0" borderId="0"/>
    <xf numFmtId="0" fontId="2" fillId="0" borderId="0"/>
    <xf numFmtId="0" fontId="15" fillId="0" borderId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5" fontId="16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6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9" fillId="0" borderId="0"/>
    <xf numFmtId="166" fontId="20" fillId="0" borderId="0" applyFill="0" applyBorder="0" applyAlignment="0" applyProtection="0"/>
    <xf numFmtId="0" fontId="20" fillId="0" borderId="0"/>
    <xf numFmtId="0" fontId="21" fillId="0" borderId="0"/>
    <xf numFmtId="9" fontId="22" fillId="0" borderId="0" applyFont="0" applyFill="0" applyBorder="0" applyAlignment="0" applyProtection="0"/>
    <xf numFmtId="0" fontId="25" fillId="0" borderId="0"/>
    <xf numFmtId="0" fontId="20" fillId="0" borderId="0"/>
    <xf numFmtId="9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6" fillId="0" borderId="0"/>
    <xf numFmtId="0" fontId="20" fillId="2" borderId="0"/>
    <xf numFmtId="166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164" fontId="2" fillId="0" borderId="0" applyFont="0" applyFill="0" applyBorder="0" applyAlignment="0" applyProtection="0"/>
    <xf numFmtId="0" fontId="26" fillId="0" borderId="0" applyNumberFormat="0" applyFill="0" applyBorder="0" applyProtection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9" fontId="20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0" fillId="0" borderId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65" fontId="16" fillId="0" borderId="0" applyFont="0" applyFill="0" applyBorder="0" applyAlignment="0" applyProtection="0"/>
  </cellStyleXfs>
  <cellXfs count="401">
    <xf numFmtId="0" fontId="0" fillId="0" borderId="0" xfId="0"/>
    <xf numFmtId="0" fontId="5" fillId="2" borderId="0" xfId="0" applyFont="1" applyFill="1"/>
    <xf numFmtId="0" fontId="5" fillId="0" borderId="0" xfId="0" applyFont="1"/>
    <xf numFmtId="0" fontId="5" fillId="2" borderId="0" xfId="3" applyFont="1" applyFill="1"/>
    <xf numFmtId="0" fontId="5" fillId="2" borderId="0" xfId="4" applyFont="1" applyFill="1" applyAlignment="1">
      <alignment horizontal="right"/>
    </xf>
    <xf numFmtId="0" fontId="5" fillId="2" borderId="0" xfId="4" applyFont="1" applyFill="1" applyAlignment="1">
      <alignment horizontal="left"/>
    </xf>
    <xf numFmtId="0" fontId="7" fillId="2" borderId="0" xfId="0" applyFont="1" applyFill="1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right"/>
    </xf>
    <xf numFmtId="0" fontId="8" fillId="2" borderId="0" xfId="0" applyFont="1" applyFill="1"/>
    <xf numFmtId="0" fontId="5" fillId="2" borderId="0" xfId="2" applyFont="1" applyFill="1"/>
    <xf numFmtId="0" fontId="6" fillId="2" borderId="0" xfId="4" applyFont="1" applyFill="1" applyAlignment="1">
      <alignment horizontal="left"/>
    </xf>
    <xf numFmtId="170" fontId="5" fillId="2" borderId="0" xfId="0" applyNumberFormat="1" applyFont="1" applyFill="1" applyAlignment="1">
      <alignment horizontal="right"/>
    </xf>
    <xf numFmtId="0" fontId="5" fillId="3" borderId="0" xfId="0" applyFont="1" applyFill="1"/>
    <xf numFmtId="0" fontId="10" fillId="2" borderId="0" xfId="0" applyFont="1" applyFill="1" applyAlignment="1">
      <alignment horizontal="right"/>
    </xf>
    <xf numFmtId="0" fontId="5" fillId="2" borderId="2" xfId="0" applyFont="1" applyFill="1" applyBorder="1"/>
    <xf numFmtId="0" fontId="5" fillId="2" borderId="0" xfId="2" applyFont="1" applyFill="1" applyAlignment="1">
      <alignment horizontal="right" vertical="top"/>
    </xf>
    <xf numFmtId="0" fontId="6" fillId="2" borderId="0" xfId="2" applyFont="1" applyFill="1" applyAlignment="1">
      <alignment horizontal="right" vertical="top"/>
    </xf>
    <xf numFmtId="0" fontId="5" fillId="4" borderId="0" xfId="0" applyFont="1" applyFill="1" applyAlignment="1">
      <alignment horizontal="right"/>
    </xf>
    <xf numFmtId="0" fontId="5" fillId="4" borderId="0" xfId="0" applyFont="1" applyFill="1"/>
    <xf numFmtId="0" fontId="5" fillId="4" borderId="0" xfId="0" applyFont="1" applyFill="1" applyAlignment="1">
      <alignment horizontal="center"/>
    </xf>
    <xf numFmtId="0" fontId="5" fillId="4" borderId="3" xfId="0" applyFont="1" applyFill="1" applyBorder="1"/>
    <xf numFmtId="0" fontId="5" fillId="4" borderId="3" xfId="0" applyFont="1" applyFill="1" applyBorder="1" applyAlignment="1">
      <alignment vertical="top"/>
    </xf>
    <xf numFmtId="169" fontId="5" fillId="4" borderId="3" xfId="0" applyNumberFormat="1" applyFont="1" applyFill="1" applyBorder="1" applyAlignment="1">
      <alignment vertical="top"/>
    </xf>
    <xf numFmtId="171" fontId="5" fillId="4" borderId="3" xfId="0" applyNumberFormat="1" applyFont="1" applyFill="1" applyBorder="1" applyAlignment="1">
      <alignment horizontal="center"/>
    </xf>
    <xf numFmtId="0" fontId="0" fillId="2" borderId="3" xfId="0" applyFill="1" applyBorder="1" applyAlignment="1">
      <alignment horizontal="right"/>
    </xf>
    <xf numFmtId="170" fontId="6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173" fontId="5" fillId="2" borderId="0" xfId="0" applyNumberFormat="1" applyFont="1" applyFill="1" applyAlignment="1">
      <alignment horizontal="right"/>
    </xf>
    <xf numFmtId="173" fontId="6" fillId="2" borderId="0" xfId="0" applyNumberFormat="1" applyFont="1" applyFill="1" applyAlignment="1">
      <alignment horizontal="right"/>
    </xf>
    <xf numFmtId="166" fontId="5" fillId="4" borderId="3" xfId="220" applyFont="1" applyFill="1" applyBorder="1" applyAlignment="1">
      <alignment horizontal="center"/>
    </xf>
    <xf numFmtId="44" fontId="5" fillId="2" borderId="0" xfId="209" applyNumberFormat="1" applyFont="1" applyFill="1" applyAlignment="1">
      <alignment horizontal="right"/>
    </xf>
    <xf numFmtId="44" fontId="6" fillId="2" borderId="0" xfId="209" applyNumberFormat="1" applyFont="1" applyFill="1" applyAlignment="1">
      <alignment horizontal="right"/>
    </xf>
    <xf numFmtId="44" fontId="8" fillId="3" borderId="0" xfId="209" applyNumberFormat="1" applyFont="1" applyFill="1" applyAlignment="1">
      <alignment horizontal="right"/>
    </xf>
    <xf numFmtId="0" fontId="9" fillId="6" borderId="0" xfId="0" applyFont="1" applyFill="1" applyAlignment="1">
      <alignment horizontal="center" wrapText="1"/>
    </xf>
    <xf numFmtId="167" fontId="9" fillId="6" borderId="0" xfId="0" applyNumberFormat="1" applyFont="1" applyFill="1" applyAlignment="1">
      <alignment horizontal="center" vertical="center"/>
    </xf>
    <xf numFmtId="0" fontId="5" fillId="6" borderId="0" xfId="0" applyFont="1" applyFill="1"/>
    <xf numFmtId="0" fontId="8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right"/>
    </xf>
    <xf numFmtId="173" fontId="6" fillId="2" borderId="4" xfId="0" applyNumberFormat="1" applyFont="1" applyFill="1" applyBorder="1" applyAlignment="1">
      <alignment horizontal="right"/>
    </xf>
    <xf numFmtId="44" fontId="6" fillId="2" borderId="4" xfId="209" applyNumberFormat="1" applyFont="1" applyFill="1" applyBorder="1" applyAlignment="1">
      <alignment horizontal="right"/>
    </xf>
    <xf numFmtId="0" fontId="5" fillId="2" borderId="4" xfId="0" applyFont="1" applyFill="1" applyBorder="1"/>
    <xf numFmtId="0" fontId="6" fillId="2" borderId="0" xfId="0" applyFont="1" applyFill="1" applyAlignment="1">
      <alignment horizontal="left"/>
    </xf>
    <xf numFmtId="0" fontId="9" fillId="6" borderId="0" xfId="0" applyFont="1" applyFill="1" applyAlignment="1">
      <alignment horizontal="center" vertical="center" wrapText="1"/>
    </xf>
    <xf numFmtId="170" fontId="5" fillId="2" borderId="0" xfId="0" applyNumberFormat="1" applyFont="1" applyFill="1" applyAlignment="1">
      <alignment horizontal="left"/>
    </xf>
    <xf numFmtId="9" fontId="5" fillId="2" borderId="0" xfId="221" applyFont="1" applyFill="1" applyAlignment="1">
      <alignment horizontal="left" vertical="top"/>
    </xf>
    <xf numFmtId="17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center"/>
    </xf>
    <xf numFmtId="0" fontId="23" fillId="2" borderId="0" xfId="4" applyFont="1" applyFill="1" applyAlignment="1">
      <alignment horizontal="right"/>
    </xf>
    <xf numFmtId="0" fontId="23" fillId="2" borderId="0" xfId="3" applyFont="1" applyFill="1" applyAlignment="1">
      <alignment horizontal="right"/>
    </xf>
    <xf numFmtId="174" fontId="5" fillId="0" borderId="0" xfId="221" applyNumberFormat="1" applyFont="1" applyAlignment="1">
      <alignment horizontal="left"/>
    </xf>
    <xf numFmtId="0" fontId="18" fillId="2" borderId="0" xfId="0" applyFont="1" applyFill="1"/>
    <xf numFmtId="44" fontId="6" fillId="0" borderId="0" xfId="209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left"/>
    </xf>
    <xf numFmtId="0" fontId="6" fillId="2" borderId="0" xfId="0" applyFont="1" applyFill="1"/>
    <xf numFmtId="0" fontId="9" fillId="7" borderId="0" xfId="0" applyFont="1" applyFill="1" applyAlignment="1">
      <alignment horizontal="right" vertical="center"/>
    </xf>
    <xf numFmtId="167" fontId="17" fillId="0" borderId="0" xfId="0" applyNumberFormat="1" applyFont="1" applyAlignment="1">
      <alignment horizontal="right" vertical="center"/>
    </xf>
    <xf numFmtId="1" fontId="6" fillId="0" borderId="0" xfId="220" applyNumberFormat="1" applyFont="1" applyAlignment="1">
      <alignment horizontal="center"/>
    </xf>
    <xf numFmtId="170" fontId="5" fillId="0" borderId="0" xfId="0" applyNumberFormat="1" applyFont="1" applyAlignment="1">
      <alignment horizontal="right"/>
    </xf>
    <xf numFmtId="0" fontId="18" fillId="2" borderId="0" xfId="0" applyFont="1" applyFill="1" applyAlignment="1">
      <alignment horizontal="left"/>
    </xf>
    <xf numFmtId="173" fontId="5" fillId="0" borderId="0" xfId="0" applyNumberFormat="1" applyFont="1"/>
    <xf numFmtId="0" fontId="7" fillId="2" borderId="5" xfId="0" applyFont="1" applyFill="1" applyBorder="1" applyAlignment="1">
      <alignment horizontal="center"/>
    </xf>
    <xf numFmtId="44" fontId="8" fillId="3" borderId="6" xfId="209" applyNumberFormat="1" applyFont="1" applyFill="1" applyBorder="1" applyAlignment="1">
      <alignment horizontal="right"/>
    </xf>
    <xf numFmtId="0" fontId="7" fillId="3" borderId="6" xfId="0" applyFont="1" applyFill="1" applyBorder="1"/>
    <xf numFmtId="0" fontId="5" fillId="3" borderId="6" xfId="0" applyFont="1" applyFill="1" applyBorder="1"/>
    <xf numFmtId="0" fontId="28" fillId="2" borderId="0" xfId="0" applyFont="1" applyFill="1" applyAlignment="1">
      <alignment horizontal="center" wrapText="1"/>
    </xf>
    <xf numFmtId="173" fontId="5" fillId="2" borderId="0" xfId="0" applyNumberFormat="1" applyFont="1" applyFill="1" applyAlignment="1">
      <alignment vertical="center"/>
    </xf>
    <xf numFmtId="173" fontId="5" fillId="2" borderId="0" xfId="2" applyNumberFormat="1" applyFont="1" applyFill="1"/>
    <xf numFmtId="173" fontId="5" fillId="2" borderId="0" xfId="0" applyNumberFormat="1" applyFont="1" applyFill="1"/>
    <xf numFmtId="176" fontId="5" fillId="2" borderId="0" xfId="0" applyNumberFormat="1" applyFont="1" applyFill="1" applyAlignment="1">
      <alignment horizontal="center"/>
    </xf>
    <xf numFmtId="177" fontId="5" fillId="2" borderId="0" xfId="0" applyNumberFormat="1" applyFont="1" applyFill="1" applyAlignment="1">
      <alignment wrapText="1"/>
    </xf>
    <xf numFmtId="173" fontId="5" fillId="2" borderId="0" xfId="0" applyNumberFormat="1" applyFont="1" applyFill="1" applyAlignment="1">
      <alignment horizontal="center" wrapText="1"/>
    </xf>
    <xf numFmtId="168" fontId="23" fillId="3" borderId="6" xfId="0" applyNumberFormat="1" applyFont="1" applyFill="1" applyBorder="1" applyAlignment="1">
      <alignment horizontal="center"/>
    </xf>
    <xf numFmtId="168" fontId="23" fillId="3" borderId="6" xfId="0" applyNumberFormat="1" applyFont="1" applyFill="1" applyBorder="1"/>
    <xf numFmtId="167" fontId="28" fillId="2" borderId="0" xfId="0" applyNumberFormat="1" applyFont="1" applyFill="1" applyAlignment="1">
      <alignment horizontal="right" vertical="center"/>
    </xf>
    <xf numFmtId="167" fontId="28" fillId="2" borderId="0" xfId="0" applyNumberFormat="1" applyFont="1" applyFill="1" applyAlignment="1">
      <alignment horizontal="center" vertical="center"/>
    </xf>
    <xf numFmtId="176" fontId="28" fillId="2" borderId="0" xfId="0" applyNumberFormat="1" applyFont="1" applyFill="1" applyAlignment="1">
      <alignment horizontal="center" wrapText="1"/>
    </xf>
    <xf numFmtId="176" fontId="5" fillId="2" borderId="0" xfId="0" applyNumberFormat="1" applyFont="1" applyFill="1"/>
    <xf numFmtId="0" fontId="28" fillId="2" borderId="0" xfId="0" applyFont="1" applyFill="1"/>
    <xf numFmtId="176" fontId="28" fillId="2" borderId="0" xfId="0" applyNumberFormat="1" applyFont="1" applyFill="1" applyAlignment="1">
      <alignment horizontal="center"/>
    </xf>
    <xf numFmtId="173" fontId="5" fillId="2" borderId="7" xfId="0" applyNumberFormat="1" applyFont="1" applyFill="1" applyBorder="1" applyAlignment="1">
      <alignment vertical="center"/>
    </xf>
    <xf numFmtId="173" fontId="28" fillId="2" borderId="0" xfId="0" applyNumberFormat="1" applyFont="1" applyFill="1" applyAlignment="1">
      <alignment wrapText="1"/>
    </xf>
    <xf numFmtId="173" fontId="28" fillId="2" borderId="0" xfId="0" applyNumberFormat="1" applyFont="1" applyFill="1" applyAlignment="1">
      <alignment horizontal="center" wrapText="1"/>
    </xf>
    <xf numFmtId="0" fontId="24" fillId="2" borderId="0" xfId="0" applyFont="1" applyFill="1" applyBorder="1" applyAlignment="1">
      <alignment horizontal="center"/>
    </xf>
    <xf numFmtId="44" fontId="8" fillId="2" borderId="0" xfId="209" applyNumberFormat="1" applyFont="1" applyFill="1" applyBorder="1" applyAlignment="1">
      <alignment horizontal="right"/>
    </xf>
    <xf numFmtId="166" fontId="5" fillId="2" borderId="0" xfId="220" applyFont="1" applyFill="1"/>
    <xf numFmtId="0" fontId="23" fillId="0" borderId="0" xfId="0" applyFont="1"/>
    <xf numFmtId="173" fontId="5" fillId="0" borderId="0" xfId="0" applyNumberFormat="1" applyFont="1" applyAlignment="1">
      <alignment horizontal="right" vertical="center"/>
    </xf>
    <xf numFmtId="0" fontId="9" fillId="7" borderId="6" xfId="0" applyFont="1" applyFill="1" applyBorder="1" applyAlignment="1">
      <alignment horizontal="right" vertical="center"/>
    </xf>
    <xf numFmtId="168" fontId="23" fillId="3" borderId="6" xfId="0" applyNumberFormat="1" applyFont="1" applyFill="1" applyBorder="1" applyAlignment="1"/>
    <xf numFmtId="178" fontId="6" fillId="0" borderId="0" xfId="220" applyNumberFormat="1" applyFont="1" applyAlignment="1">
      <alignment horizontal="center"/>
    </xf>
    <xf numFmtId="178" fontId="6" fillId="2" borderId="0" xfId="221" applyNumberFormat="1" applyFont="1" applyFill="1" applyAlignment="1">
      <alignment horizontal="right"/>
    </xf>
    <xf numFmtId="0" fontId="7" fillId="2" borderId="1" xfId="0" applyFont="1" applyFill="1" applyBorder="1" applyAlignment="1">
      <alignment horizontal="center"/>
    </xf>
    <xf numFmtId="0" fontId="23" fillId="2" borderId="0" xfId="3" applyFont="1" applyFill="1" applyAlignment="1">
      <alignment horizontal="left"/>
    </xf>
    <xf numFmtId="168" fontId="23" fillId="8" borderId="0" xfId="0" applyNumberFormat="1" applyFont="1" applyFill="1" applyBorder="1"/>
    <xf numFmtId="168" fontId="23" fillId="8" borderId="0" xfId="0" applyNumberFormat="1" applyFont="1" applyFill="1" applyBorder="1" applyAlignment="1">
      <alignment horizontal="center"/>
    </xf>
    <xf numFmtId="0" fontId="24" fillId="8" borderId="0" xfId="0" applyFont="1" applyFill="1" applyBorder="1" applyAlignment="1">
      <alignment horizontal="center"/>
    </xf>
    <xf numFmtId="0" fontId="8" fillId="8" borderId="0" xfId="0" applyFont="1" applyFill="1" applyBorder="1" applyAlignment="1">
      <alignment horizontal="center"/>
    </xf>
    <xf numFmtId="173" fontId="5" fillId="8" borderId="0" xfId="0" applyNumberFormat="1" applyFont="1" applyFill="1" applyAlignment="1">
      <alignment horizontal="right"/>
    </xf>
    <xf numFmtId="9" fontId="5" fillId="8" borderId="0" xfId="221" applyFont="1" applyFill="1" applyAlignment="1">
      <alignment horizontal="center"/>
    </xf>
    <xf numFmtId="44" fontId="8" fillId="8" borderId="0" xfId="209" applyNumberFormat="1" applyFont="1" applyFill="1" applyBorder="1" applyAlignment="1">
      <alignment horizontal="right"/>
    </xf>
    <xf numFmtId="0" fontId="7" fillId="8" borderId="0" xfId="0" applyFont="1" applyFill="1" applyBorder="1"/>
    <xf numFmtId="0" fontId="7" fillId="8" borderId="1" xfId="0" applyFont="1" applyFill="1" applyBorder="1" applyAlignment="1">
      <alignment horizontal="center"/>
    </xf>
    <xf numFmtId="170" fontId="5" fillId="2" borderId="4" xfId="0" applyNumberFormat="1" applyFont="1" applyFill="1" applyBorder="1" applyAlignment="1">
      <alignment horizontal="center"/>
    </xf>
    <xf numFmtId="0" fontId="24" fillId="2" borderId="0" xfId="0" applyFont="1" applyFill="1"/>
    <xf numFmtId="168" fontId="24" fillId="2" borderId="0" xfId="0" applyNumberFormat="1" applyFont="1" applyFill="1" applyBorder="1"/>
    <xf numFmtId="168" fontId="24" fillId="2" borderId="0" xfId="0" applyNumberFormat="1" applyFont="1" applyFill="1" applyBorder="1" applyAlignment="1">
      <alignment horizontal="center"/>
    </xf>
    <xf numFmtId="175" fontId="7" fillId="2" borderId="0" xfId="220" applyNumberFormat="1" applyFont="1" applyFill="1"/>
    <xf numFmtId="175" fontId="7" fillId="2" borderId="0" xfId="220" applyNumberFormat="1" applyFont="1" applyFill="1" applyAlignment="1">
      <alignment horizontal="center"/>
    </xf>
    <xf numFmtId="175" fontId="5" fillId="2" borderId="0" xfId="220" applyNumberFormat="1" applyFont="1" applyFill="1" applyAlignment="1">
      <alignment horizontal="left" wrapText="1"/>
    </xf>
    <xf numFmtId="175" fontId="5" fillId="2" borderId="0" xfId="220" applyNumberFormat="1" applyFont="1" applyFill="1" applyAlignment="1">
      <alignment horizontal="center" wrapText="1"/>
    </xf>
    <xf numFmtId="0" fontId="1" fillId="2" borderId="0" xfId="0" applyFont="1" applyFill="1"/>
    <xf numFmtId="167" fontId="17" fillId="2" borderId="0" xfId="0" applyNumberFormat="1" applyFont="1" applyFill="1" applyAlignment="1">
      <alignment horizontal="right" vertical="center"/>
    </xf>
    <xf numFmtId="0" fontId="23" fillId="3" borderId="6" xfId="0" applyFont="1" applyFill="1" applyBorder="1" applyAlignment="1">
      <alignment horizontal="center"/>
    </xf>
    <xf numFmtId="0" fontId="23" fillId="3" borderId="6" xfId="0" applyFont="1" applyFill="1" applyBorder="1"/>
    <xf numFmtId="173" fontId="23" fillId="3" borderId="6" xfId="0" applyNumberFormat="1" applyFont="1" applyFill="1" applyBorder="1" applyAlignment="1">
      <alignment horizontal="right"/>
    </xf>
    <xf numFmtId="0" fontId="5" fillId="2" borderId="16" xfId="0" applyFont="1" applyFill="1" applyBorder="1"/>
    <xf numFmtId="167" fontId="28" fillId="0" borderId="0" xfId="0" applyNumberFormat="1" applyFont="1" applyAlignment="1">
      <alignment horizontal="right" vertical="center"/>
    </xf>
    <xf numFmtId="0" fontId="7" fillId="2" borderId="17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5" fillId="2" borderId="17" xfId="0" applyFont="1" applyFill="1" applyBorder="1"/>
    <xf numFmtId="0" fontId="5" fillId="2" borderId="19" xfId="0" applyFont="1" applyFill="1" applyBorder="1"/>
    <xf numFmtId="178" fontId="8" fillId="2" borderId="0" xfId="0" applyNumberFormat="1" applyFont="1" applyFill="1" applyBorder="1" applyAlignment="1">
      <alignment horizontal="center"/>
    </xf>
    <xf numFmtId="166" fontId="5" fillId="2" borderId="0" xfId="220" applyFont="1" applyFill="1" applyAlignment="1">
      <alignment horizontal="right"/>
    </xf>
    <xf numFmtId="166" fontId="6" fillId="0" borderId="0" xfId="220" applyFont="1" applyAlignment="1">
      <alignment horizontal="center"/>
    </xf>
    <xf numFmtId="166" fontId="23" fillId="3" borderId="6" xfId="220" applyFont="1" applyFill="1" applyBorder="1"/>
    <xf numFmtId="173" fontId="5" fillId="2" borderId="0" xfId="0" quotePrefix="1" applyNumberFormat="1" applyFont="1" applyFill="1" applyAlignment="1">
      <alignment horizontal="center"/>
    </xf>
    <xf numFmtId="1" fontId="24" fillId="2" borderId="0" xfId="0" applyNumberFormat="1" applyFont="1" applyFill="1" applyBorder="1" applyAlignment="1">
      <alignment horizontal="center"/>
    </xf>
    <xf numFmtId="173" fontId="5" fillId="4" borderId="3" xfId="0" applyNumberFormat="1" applyFont="1" applyFill="1" applyBorder="1" applyAlignment="1">
      <alignment vertical="top"/>
    </xf>
    <xf numFmtId="178" fontId="5" fillId="4" borderId="3" xfId="0" applyNumberFormat="1" applyFont="1" applyFill="1" applyBorder="1" applyAlignment="1">
      <alignment vertical="top"/>
    </xf>
    <xf numFmtId="10" fontId="5" fillId="2" borderId="0" xfId="221" applyNumberFormat="1" applyFont="1" applyFill="1" applyAlignment="1">
      <alignment horizontal="center" vertical="center"/>
    </xf>
    <xf numFmtId="0" fontId="27" fillId="2" borderId="0" xfId="0" applyFont="1" applyFill="1" applyAlignment="1">
      <alignment horizontal="left"/>
    </xf>
    <xf numFmtId="0" fontId="27" fillId="2" borderId="0" xfId="0" applyFont="1" applyFill="1"/>
    <xf numFmtId="178" fontId="24" fillId="2" borderId="0" xfId="0" applyNumberFormat="1" applyFont="1" applyFill="1" applyBorder="1" applyAlignment="1">
      <alignment horizontal="center"/>
    </xf>
    <xf numFmtId="173" fontId="5" fillId="4" borderId="0" xfId="0" applyNumberFormat="1" applyFont="1" applyFill="1"/>
    <xf numFmtId="178" fontId="5" fillId="2" borderId="0" xfId="0" applyNumberFormat="1" applyFont="1" applyFill="1" applyAlignment="1">
      <alignment horizontal="center"/>
    </xf>
    <xf numFmtId="179" fontId="5" fillId="2" borderId="0" xfId="0" applyNumberFormat="1" applyFont="1" applyFill="1" applyAlignment="1">
      <alignment horizontal="center"/>
    </xf>
    <xf numFmtId="173" fontId="5" fillId="2" borderId="0" xfId="2" applyNumberFormat="1" applyFont="1" applyFill="1" applyAlignment="1">
      <alignment horizontal="center" vertical="top"/>
    </xf>
    <xf numFmtId="2" fontId="5" fillId="2" borderId="0" xfId="221" applyNumberFormat="1" applyFont="1" applyFill="1" applyAlignment="1">
      <alignment horizontal="center" vertical="top"/>
    </xf>
    <xf numFmtId="173" fontId="6" fillId="2" borderId="0" xfId="2" applyNumberFormat="1" applyFont="1" applyFill="1" applyAlignment="1">
      <alignment horizontal="center" vertical="top"/>
    </xf>
    <xf numFmtId="0" fontId="6" fillId="2" borderId="0" xfId="2" applyFont="1" applyFill="1" applyAlignment="1">
      <alignment horizontal="center" vertical="top"/>
    </xf>
    <xf numFmtId="1" fontId="5" fillId="2" borderId="0" xfId="2" applyNumberFormat="1" applyFont="1" applyFill="1"/>
    <xf numFmtId="173" fontId="5" fillId="4" borderId="3" xfId="0" applyNumberFormat="1" applyFont="1" applyFill="1" applyBorder="1"/>
    <xf numFmtId="0" fontId="18" fillId="0" borderId="0" xfId="0" applyFont="1"/>
    <xf numFmtId="0" fontId="32" fillId="2" borderId="0" xfId="0" applyFont="1" applyFill="1"/>
    <xf numFmtId="173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" fontId="5" fillId="2" borderId="0" xfId="0" applyNumberFormat="1" applyFont="1" applyFill="1" applyAlignment="1">
      <alignment horizontal="center"/>
    </xf>
    <xf numFmtId="0" fontId="28" fillId="0" borderId="0" xfId="0" applyFont="1"/>
    <xf numFmtId="0" fontId="28" fillId="0" borderId="13" xfId="0" applyFont="1" applyBorder="1" applyAlignment="1">
      <alignment wrapText="1"/>
    </xf>
    <xf numFmtId="0" fontId="28" fillId="0" borderId="9" xfId="0" applyFont="1" applyBorder="1"/>
    <xf numFmtId="178" fontId="28" fillId="0" borderId="0" xfId="0" applyNumberFormat="1" applyFont="1" applyBorder="1"/>
    <xf numFmtId="178" fontId="28" fillId="0" borderId="8" xfId="0" applyNumberFormat="1" applyFont="1" applyBorder="1"/>
    <xf numFmtId="0" fontId="28" fillId="0" borderId="12" xfId="0" applyFont="1" applyBorder="1"/>
    <xf numFmtId="0" fontId="28" fillId="0" borderId="14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178" fontId="33" fillId="0" borderId="10" xfId="0" applyNumberFormat="1" applyFont="1" applyBorder="1"/>
    <xf numFmtId="178" fontId="33" fillId="0" borderId="11" xfId="0" applyNumberFormat="1" applyFont="1" applyBorder="1"/>
    <xf numFmtId="173" fontId="18" fillId="2" borderId="0" xfId="0" applyNumberFormat="1" applyFont="1" applyFill="1"/>
    <xf numFmtId="0" fontId="18" fillId="4" borderId="0" xfId="0" applyFont="1" applyFill="1"/>
    <xf numFmtId="0" fontId="9" fillId="2" borderId="0" xfId="0" applyFont="1" applyFill="1"/>
    <xf numFmtId="168" fontId="24" fillId="2" borderId="10" xfId="0" applyNumberFormat="1" applyFont="1" applyFill="1" applyBorder="1"/>
    <xf numFmtId="168" fontId="24" fillId="2" borderId="10" xfId="0" applyNumberFormat="1" applyFont="1" applyFill="1" applyBorder="1" applyAlignment="1">
      <alignment horizontal="center"/>
    </xf>
    <xf numFmtId="1" fontId="24" fillId="2" borderId="10" xfId="0" applyNumberFormat="1" applyFont="1" applyFill="1" applyBorder="1" applyAlignment="1">
      <alignment horizontal="center"/>
    </xf>
    <xf numFmtId="0" fontId="24" fillId="2" borderId="10" xfId="0" applyFont="1" applyFill="1" applyBorder="1" applyAlignment="1">
      <alignment horizontal="center"/>
    </xf>
    <xf numFmtId="178" fontId="8" fillId="2" borderId="10" xfId="0" applyNumberFormat="1" applyFont="1" applyFill="1" applyBorder="1" applyAlignment="1">
      <alignment horizontal="center"/>
    </xf>
    <xf numFmtId="173" fontId="5" fillId="2" borderId="10" xfId="0" quotePrefix="1" applyNumberFormat="1" applyFont="1" applyFill="1" applyBorder="1" applyAlignment="1">
      <alignment horizontal="center"/>
    </xf>
    <xf numFmtId="166" fontId="5" fillId="2" borderId="10" xfId="220" applyFont="1" applyFill="1" applyBorder="1" applyAlignment="1">
      <alignment horizontal="right"/>
    </xf>
    <xf numFmtId="168" fontId="24" fillId="2" borderId="20" xfId="0" applyNumberFormat="1" applyFont="1" applyFill="1" applyBorder="1"/>
    <xf numFmtId="168" fontId="24" fillId="2" borderId="20" xfId="0" applyNumberFormat="1" applyFont="1" applyFill="1" applyBorder="1" applyAlignment="1">
      <alignment horizontal="center"/>
    </xf>
    <xf numFmtId="1" fontId="24" fillId="2" borderId="20" xfId="0" applyNumberFormat="1" applyFont="1" applyFill="1" applyBorder="1" applyAlignment="1">
      <alignment horizontal="center"/>
    </xf>
    <xf numFmtId="0" fontId="24" fillId="2" borderId="20" xfId="0" applyFont="1" applyFill="1" applyBorder="1" applyAlignment="1">
      <alignment horizontal="center"/>
    </xf>
    <xf numFmtId="178" fontId="8" fillId="2" borderId="20" xfId="0" applyNumberFormat="1" applyFont="1" applyFill="1" applyBorder="1" applyAlignment="1">
      <alignment horizontal="center"/>
    </xf>
    <xf numFmtId="173" fontId="5" fillId="2" borderId="20" xfId="0" quotePrefix="1" applyNumberFormat="1" applyFont="1" applyFill="1" applyBorder="1" applyAlignment="1">
      <alignment horizontal="center"/>
    </xf>
    <xf numFmtId="166" fontId="5" fillId="2" borderId="20" xfId="220" applyFont="1" applyFill="1" applyBorder="1" applyAlignment="1">
      <alignment horizontal="right"/>
    </xf>
    <xf numFmtId="0" fontId="24" fillId="0" borderId="0" xfId="0" applyFont="1"/>
    <xf numFmtId="178" fontId="8" fillId="2" borderId="14" xfId="0" applyNumberFormat="1" applyFont="1" applyFill="1" applyBorder="1" applyAlignment="1">
      <alignment horizontal="center"/>
    </xf>
    <xf numFmtId="178" fontId="8" fillId="2" borderId="21" xfId="0" applyNumberFormat="1" applyFont="1" applyFill="1" applyBorder="1" applyAlignment="1">
      <alignment horizontal="center"/>
    </xf>
    <xf numFmtId="0" fontId="24" fillId="2" borderId="20" xfId="0" applyFont="1" applyFill="1" applyBorder="1"/>
    <xf numFmtId="0" fontId="5" fillId="0" borderId="20" xfId="0" applyFont="1" applyBorder="1"/>
    <xf numFmtId="0" fontId="5" fillId="0" borderId="20" xfId="0" applyFont="1" applyBorder="1" applyAlignment="1">
      <alignment horizontal="center"/>
    </xf>
    <xf numFmtId="3" fontId="5" fillId="0" borderId="20" xfId="0" applyNumberFormat="1" applyFont="1" applyBorder="1" applyAlignment="1">
      <alignment horizontal="center"/>
    </xf>
    <xf numFmtId="178" fontId="24" fillId="2" borderId="20" xfId="0" applyNumberFormat="1" applyFont="1" applyFill="1" applyBorder="1" applyAlignment="1">
      <alignment horizontal="center"/>
    </xf>
    <xf numFmtId="173" fontId="5" fillId="2" borderId="20" xfId="0" applyNumberFormat="1" applyFont="1" applyFill="1" applyBorder="1" applyAlignment="1">
      <alignment horizontal="right"/>
    </xf>
    <xf numFmtId="10" fontId="5" fillId="2" borderId="20" xfId="221" applyNumberFormat="1" applyFont="1" applyFill="1" applyBorder="1" applyAlignment="1">
      <alignment horizontal="center" vertical="center"/>
    </xf>
    <xf numFmtId="173" fontId="5" fillId="0" borderId="20" xfId="0" applyNumberFormat="1" applyFont="1" applyBorder="1" applyAlignment="1">
      <alignment horizontal="right" vertical="center"/>
    </xf>
    <xf numFmtId="0" fontId="24" fillId="2" borderId="10" xfId="0" applyFont="1" applyFill="1" applyBorder="1"/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3" fontId="5" fillId="0" borderId="10" xfId="0" applyNumberFormat="1" applyFont="1" applyBorder="1" applyAlignment="1">
      <alignment horizontal="center"/>
    </xf>
    <xf numFmtId="178" fontId="24" fillId="2" borderId="10" xfId="0" applyNumberFormat="1" applyFont="1" applyFill="1" applyBorder="1" applyAlignment="1">
      <alignment horizontal="center"/>
    </xf>
    <xf numFmtId="173" fontId="5" fillId="2" borderId="10" xfId="0" applyNumberFormat="1" applyFont="1" applyFill="1" applyBorder="1" applyAlignment="1">
      <alignment horizontal="right"/>
    </xf>
    <xf numFmtId="10" fontId="5" fillId="2" borderId="10" xfId="221" applyNumberFormat="1" applyFont="1" applyFill="1" applyBorder="1" applyAlignment="1">
      <alignment horizontal="center" vertical="center"/>
    </xf>
    <xf numFmtId="173" fontId="5" fillId="0" borderId="10" xfId="0" applyNumberFormat="1" applyFont="1" applyBorder="1" applyAlignment="1">
      <alignment horizontal="right" vertical="center"/>
    </xf>
    <xf numFmtId="2" fontId="5" fillId="2" borderId="0" xfId="0" applyNumberFormat="1" applyFont="1" applyFill="1" applyAlignment="1">
      <alignment horizontal="center"/>
    </xf>
    <xf numFmtId="166" fontId="5" fillId="2" borderId="21" xfId="220" applyFont="1" applyFill="1" applyBorder="1" applyAlignment="1">
      <alignment horizontal="right"/>
    </xf>
    <xf numFmtId="166" fontId="5" fillId="2" borderId="14" xfId="220" applyFont="1" applyFill="1" applyBorder="1" applyAlignment="1">
      <alignment horizontal="right"/>
    </xf>
    <xf numFmtId="0" fontId="34" fillId="0" borderId="0" xfId="0" applyFont="1"/>
    <xf numFmtId="0" fontId="24" fillId="9" borderId="0" xfId="0" applyFont="1" applyFill="1" applyBorder="1" applyAlignment="1">
      <alignment horizontal="center"/>
    </xf>
    <xf numFmtId="3" fontId="5" fillId="9" borderId="0" xfId="0" applyNumberFormat="1" applyFont="1" applyFill="1" applyAlignment="1">
      <alignment horizontal="center"/>
    </xf>
    <xf numFmtId="3" fontId="5" fillId="9" borderId="0" xfId="0" applyNumberFormat="1" applyFont="1" applyFill="1" applyAlignment="1">
      <alignment horizontal="left"/>
    </xf>
    <xf numFmtId="0" fontId="18" fillId="9" borderId="0" xfId="0" applyFont="1" applyFill="1"/>
    <xf numFmtId="2" fontId="8" fillId="2" borderId="0" xfId="220" applyNumberFormat="1" applyFont="1" applyFill="1" applyBorder="1" applyAlignment="1">
      <alignment horizontal="center"/>
    </xf>
    <xf numFmtId="2" fontId="8" fillId="2" borderId="20" xfId="220" applyNumberFormat="1" applyFont="1" applyFill="1" applyBorder="1" applyAlignment="1">
      <alignment horizontal="center"/>
    </xf>
    <xf numFmtId="2" fontId="8" fillId="2" borderId="10" xfId="220" applyNumberFormat="1" applyFont="1" applyFill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34" fillId="3" borderId="6" xfId="0" applyFon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168" fontId="23" fillId="3" borderId="6" xfId="0" applyNumberFormat="1" applyFont="1" applyFill="1" applyBorder="1" applyAlignment="1">
      <alignment horizontal="center" wrapText="1"/>
    </xf>
    <xf numFmtId="0" fontId="23" fillId="3" borderId="6" xfId="0" applyFont="1" applyFill="1" applyBorder="1" applyAlignment="1">
      <alignment horizontal="center" wrapText="1"/>
    </xf>
    <xf numFmtId="0" fontId="5" fillId="10" borderId="0" xfId="0" applyFont="1" applyFill="1" applyAlignment="1">
      <alignment horizontal="right" vertical="center"/>
    </xf>
    <xf numFmtId="0" fontId="5" fillId="10" borderId="6" xfId="0" applyFont="1" applyFill="1" applyBorder="1" applyAlignment="1">
      <alignment horizontal="right" vertical="center"/>
    </xf>
    <xf numFmtId="167" fontId="28" fillId="11" borderId="0" xfId="0" applyNumberFormat="1" applyFont="1" applyFill="1" applyAlignment="1">
      <alignment horizontal="right" vertical="center"/>
    </xf>
    <xf numFmtId="167" fontId="17" fillId="11" borderId="0" xfId="0" applyNumberFormat="1" applyFont="1" applyFill="1" applyAlignment="1">
      <alignment horizontal="right" vertical="center"/>
    </xf>
    <xf numFmtId="167" fontId="28" fillId="11" borderId="0" xfId="0" applyNumberFormat="1" applyFont="1" applyFill="1" applyAlignment="1">
      <alignment horizontal="center" vertical="center"/>
    </xf>
    <xf numFmtId="0" fontId="27" fillId="2" borderId="23" xfId="0" applyFont="1" applyFill="1" applyBorder="1" applyAlignment="1">
      <alignment horizontal="left"/>
    </xf>
    <xf numFmtId="0" fontId="27" fillId="2" borderId="23" xfId="0" applyFont="1" applyFill="1" applyBorder="1"/>
    <xf numFmtId="0" fontId="18" fillId="2" borderId="23" xfId="0" applyFont="1" applyFill="1" applyBorder="1"/>
    <xf numFmtId="0" fontId="18" fillId="2" borderId="23" xfId="0" applyFont="1" applyFill="1" applyBorder="1" applyAlignment="1">
      <alignment horizontal="left"/>
    </xf>
    <xf numFmtId="0" fontId="6" fillId="2" borderId="23" xfId="0" applyFont="1" applyFill="1" applyBorder="1" applyAlignment="1">
      <alignment horizontal="left"/>
    </xf>
    <xf numFmtId="0" fontId="5" fillId="2" borderId="23" xfId="0" applyFont="1" applyFill="1" applyBorder="1"/>
    <xf numFmtId="0" fontId="6" fillId="2" borderId="23" xfId="0" applyFont="1" applyFill="1" applyBorder="1"/>
    <xf numFmtId="0" fontId="5" fillId="2" borderId="23" xfId="0" applyFont="1" applyFill="1" applyBorder="1" applyAlignment="1">
      <alignment horizontal="left"/>
    </xf>
    <xf numFmtId="0" fontId="5" fillId="2" borderId="24" xfId="0" applyFont="1" applyFill="1" applyBorder="1" applyAlignment="1">
      <alignment horizontal="left"/>
    </xf>
    <xf numFmtId="0" fontId="6" fillId="2" borderId="22" xfId="0" applyFont="1" applyFill="1" applyBorder="1" applyAlignment="1">
      <alignment horizontal="left"/>
    </xf>
    <xf numFmtId="0" fontId="5" fillId="2" borderId="24" xfId="0" applyFont="1" applyFill="1" applyBorder="1"/>
    <xf numFmtId="0" fontId="24" fillId="12" borderId="0" xfId="0" applyFont="1" applyFill="1" applyBorder="1" applyAlignment="1">
      <alignment horizontal="center"/>
    </xf>
    <xf numFmtId="0" fontId="24" fillId="12" borderId="20" xfId="0" applyFont="1" applyFill="1" applyBorder="1" applyAlignment="1">
      <alignment horizontal="center"/>
    </xf>
    <xf numFmtId="0" fontId="24" fillId="12" borderId="10" xfId="0" applyFont="1" applyFill="1" applyBorder="1" applyAlignment="1">
      <alignment horizontal="center"/>
    </xf>
    <xf numFmtId="0" fontId="5" fillId="2" borderId="0" xfId="3" applyFont="1" applyFill="1" applyAlignment="1">
      <alignment horizontal="right"/>
    </xf>
    <xf numFmtId="0" fontId="28" fillId="2" borderId="0" xfId="0" applyFont="1" applyFill="1" applyAlignment="1">
      <alignment horizontal="right"/>
    </xf>
    <xf numFmtId="0" fontId="28" fillId="2" borderId="0" xfId="0" applyFont="1" applyFill="1" applyAlignment="1">
      <alignment horizontal="right" wrapText="1"/>
    </xf>
    <xf numFmtId="173" fontId="5" fillId="2" borderId="0" xfId="0" applyNumberFormat="1" applyFont="1" applyFill="1" applyAlignment="1">
      <alignment horizontal="right" vertical="center"/>
    </xf>
    <xf numFmtId="0" fontId="23" fillId="3" borderId="6" xfId="0" applyFont="1" applyFill="1" applyBorder="1" applyAlignment="1">
      <alignment horizontal="right"/>
    </xf>
    <xf numFmtId="173" fontId="5" fillId="2" borderId="0" xfId="0" quotePrefix="1" applyNumberFormat="1" applyFont="1" applyFill="1" applyAlignment="1">
      <alignment horizontal="right"/>
    </xf>
    <xf numFmtId="173" fontId="5" fillId="2" borderId="20" xfId="0" quotePrefix="1" applyNumberFormat="1" applyFont="1" applyFill="1" applyBorder="1" applyAlignment="1">
      <alignment horizontal="right"/>
    </xf>
    <xf numFmtId="173" fontId="5" fillId="2" borderId="10" xfId="0" quotePrefix="1" applyNumberFormat="1" applyFont="1" applyFill="1" applyBorder="1" applyAlignment="1">
      <alignment horizontal="right"/>
    </xf>
    <xf numFmtId="1" fontId="24" fillId="2" borderId="20" xfId="0" applyNumberFormat="1" applyFont="1" applyFill="1" applyBorder="1" applyAlignment="1">
      <alignment horizontal="right"/>
    </xf>
    <xf numFmtId="178" fontId="24" fillId="2" borderId="0" xfId="0" applyNumberFormat="1" applyFont="1" applyFill="1" applyBorder="1" applyAlignment="1">
      <alignment horizontal="right"/>
    </xf>
    <xf numFmtId="178" fontId="24" fillId="2" borderId="20" xfId="0" applyNumberFormat="1" applyFont="1" applyFill="1" applyBorder="1" applyAlignment="1">
      <alignment horizontal="right"/>
    </xf>
    <xf numFmtId="178" fontId="24" fillId="2" borderId="10" xfId="0" applyNumberFormat="1" applyFont="1" applyFill="1" applyBorder="1" applyAlignment="1">
      <alignment horizontal="right"/>
    </xf>
    <xf numFmtId="0" fontId="5" fillId="0" borderId="0" xfId="0" applyFont="1" applyAlignment="1">
      <alignment horizontal="right"/>
    </xf>
    <xf numFmtId="176" fontId="5" fillId="2" borderId="0" xfId="0" applyNumberFormat="1" applyFont="1" applyFill="1" applyAlignment="1">
      <alignment horizontal="right"/>
    </xf>
    <xf numFmtId="173" fontId="5" fillId="2" borderId="0" xfId="0" applyNumberFormat="1" applyFont="1" applyFill="1" applyAlignment="1">
      <alignment horizontal="right" wrapText="1"/>
    </xf>
    <xf numFmtId="166" fontId="23" fillId="3" borderId="6" xfId="220" applyFont="1" applyFill="1" applyBorder="1" applyAlignment="1">
      <alignment horizontal="right"/>
    </xf>
    <xf numFmtId="173" fontId="5" fillId="4" borderId="0" xfId="0" applyNumberFormat="1" applyFont="1" applyFill="1" applyAlignment="1">
      <alignment horizontal="right"/>
    </xf>
    <xf numFmtId="180" fontId="5" fillId="0" borderId="0" xfId="0" applyNumberFormat="1" applyFont="1" applyAlignment="1">
      <alignment horizontal="center"/>
    </xf>
    <xf numFmtId="180" fontId="5" fillId="0" borderId="20" xfId="0" applyNumberFormat="1" applyFont="1" applyBorder="1" applyAlignment="1">
      <alignment horizontal="center"/>
    </xf>
    <xf numFmtId="180" fontId="5" fillId="0" borderId="10" xfId="0" applyNumberFormat="1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4" fontId="5" fillId="0" borderId="20" xfId="0" applyNumberFormat="1" applyFont="1" applyBorder="1" applyAlignment="1">
      <alignment horizontal="center"/>
    </xf>
    <xf numFmtId="4" fontId="5" fillId="0" borderId="0" xfId="0" applyNumberFormat="1" applyFont="1" applyFill="1" applyAlignment="1">
      <alignment horizontal="center"/>
    </xf>
    <xf numFmtId="4" fontId="5" fillId="0" borderId="10" xfId="0" applyNumberFormat="1" applyFont="1" applyBorder="1" applyAlignment="1">
      <alignment horizontal="center"/>
    </xf>
    <xf numFmtId="0" fontId="5" fillId="11" borderId="0" xfId="0" applyFont="1" applyFill="1"/>
    <xf numFmtId="170" fontId="6" fillId="11" borderId="0" xfId="0" applyNumberFormat="1" applyFont="1" applyFill="1" applyAlignment="1">
      <alignment horizontal="right"/>
    </xf>
    <xf numFmtId="1" fontId="6" fillId="11" borderId="0" xfId="220" applyNumberFormat="1" applyFont="1" applyFill="1" applyAlignment="1">
      <alignment horizontal="center"/>
    </xf>
    <xf numFmtId="178" fontId="6" fillId="11" borderId="0" xfId="220" applyNumberFormat="1" applyFont="1" applyFill="1" applyAlignment="1">
      <alignment horizontal="right"/>
    </xf>
    <xf numFmtId="178" fontId="6" fillId="11" borderId="0" xfId="221" applyNumberFormat="1" applyFont="1" applyFill="1" applyAlignment="1">
      <alignment horizontal="right"/>
    </xf>
    <xf numFmtId="166" fontId="6" fillId="11" borderId="0" xfId="220" applyFont="1" applyFill="1" applyAlignment="1">
      <alignment horizontal="right"/>
    </xf>
    <xf numFmtId="44" fontId="6" fillId="11" borderId="0" xfId="209" applyNumberFormat="1" applyFont="1" applyFill="1" applyAlignment="1">
      <alignment horizontal="right"/>
    </xf>
    <xf numFmtId="0" fontId="7" fillId="11" borderId="1" xfId="0" applyFont="1" applyFill="1" applyBorder="1" applyAlignment="1">
      <alignment horizontal="center"/>
    </xf>
    <xf numFmtId="173" fontId="6" fillId="11" borderId="0" xfId="0" applyNumberFormat="1" applyFont="1" applyFill="1" applyAlignment="1">
      <alignment horizontal="right"/>
    </xf>
    <xf numFmtId="0" fontId="6" fillId="11" borderId="4" xfId="0" applyFont="1" applyFill="1" applyBorder="1" applyAlignment="1">
      <alignment horizontal="right"/>
    </xf>
    <xf numFmtId="173" fontId="6" fillId="11" borderId="4" xfId="0" applyNumberFormat="1" applyFont="1" applyFill="1" applyBorder="1" applyAlignment="1">
      <alignment horizontal="right"/>
    </xf>
    <xf numFmtId="0" fontId="5" fillId="11" borderId="0" xfId="2" applyFont="1" applyFill="1" applyAlignment="1">
      <alignment horizontal="right" vertical="top"/>
    </xf>
    <xf numFmtId="9" fontId="5" fillId="11" borderId="0" xfId="221" applyFont="1" applyFill="1" applyAlignment="1">
      <alignment horizontal="right" vertical="top"/>
    </xf>
    <xf numFmtId="173" fontId="5" fillId="11" borderId="0" xfId="0" applyNumberFormat="1" applyFont="1" applyFill="1" applyAlignment="1">
      <alignment horizontal="right"/>
    </xf>
    <xf numFmtId="0" fontId="6" fillId="11" borderId="0" xfId="2" applyFont="1" applyFill="1" applyAlignment="1">
      <alignment horizontal="right" vertical="top"/>
    </xf>
    <xf numFmtId="178" fontId="33" fillId="11" borderId="23" xfId="0" applyNumberFormat="1" applyFont="1" applyFill="1" applyBorder="1"/>
    <xf numFmtId="178" fontId="33" fillId="11" borderId="24" xfId="0" applyNumberFormat="1" applyFont="1" applyFill="1" applyBorder="1"/>
    <xf numFmtId="0" fontId="5" fillId="0" borderId="0" xfId="0" applyFont="1" applyAlignment="1">
      <alignment vertical="center"/>
    </xf>
    <xf numFmtId="168" fontId="23" fillId="10" borderId="6" xfId="0" applyNumberFormat="1" applyFont="1" applyFill="1" applyBorder="1" applyAlignment="1">
      <alignment vertical="center"/>
    </xf>
    <xf numFmtId="168" fontId="23" fillId="10" borderId="6" xfId="0" applyNumberFormat="1" applyFont="1" applyFill="1" applyBorder="1" applyAlignment="1">
      <alignment horizontal="center" vertical="center"/>
    </xf>
    <xf numFmtId="168" fontId="23" fillId="10" borderId="6" xfId="0" applyNumberFormat="1" applyFont="1" applyFill="1" applyBorder="1" applyAlignment="1">
      <alignment horizontal="center" vertical="center" wrapText="1"/>
    </xf>
    <xf numFmtId="0" fontId="23" fillId="10" borderId="6" xfId="0" applyFont="1" applyFill="1" applyBorder="1" applyAlignment="1">
      <alignment horizontal="center" vertical="center"/>
    </xf>
    <xf numFmtId="0" fontId="34" fillId="10" borderId="6" xfId="0" applyFont="1" applyFill="1" applyBorder="1" applyAlignment="1">
      <alignment horizontal="center" vertical="center"/>
    </xf>
    <xf numFmtId="0" fontId="23" fillId="10" borderId="6" xfId="0" applyFont="1" applyFill="1" applyBorder="1" applyAlignment="1">
      <alignment horizontal="center" vertical="center" wrapText="1"/>
    </xf>
    <xf numFmtId="0" fontId="23" fillId="10" borderId="6" xfId="0" applyFont="1" applyFill="1" applyBorder="1" applyAlignment="1">
      <alignment horizontal="right" vertical="center"/>
    </xf>
    <xf numFmtId="173" fontId="23" fillId="10" borderId="6" xfId="0" applyNumberFormat="1" applyFont="1" applyFill="1" applyBorder="1" applyAlignment="1">
      <alignment horizontal="right" vertical="center"/>
    </xf>
    <xf numFmtId="44" fontId="8" fillId="10" borderId="6" xfId="209" applyNumberFormat="1" applyFont="1" applyFill="1" applyBorder="1" applyAlignment="1">
      <alignment horizontal="right" vertical="center"/>
    </xf>
    <xf numFmtId="0" fontId="7" fillId="10" borderId="6" xfId="0" applyFont="1" applyFill="1" applyBorder="1" applyAlignment="1">
      <alignment vertical="center"/>
    </xf>
    <xf numFmtId="0" fontId="5" fillId="10" borderId="6" xfId="0" applyFont="1" applyFill="1" applyBorder="1" applyAlignment="1">
      <alignment vertical="center"/>
    </xf>
    <xf numFmtId="0" fontId="5" fillId="10" borderId="0" xfId="0" applyFont="1" applyFill="1" applyAlignment="1">
      <alignment vertical="center"/>
    </xf>
    <xf numFmtId="1" fontId="28" fillId="0" borderId="0" xfId="0" applyNumberFormat="1" applyFont="1" applyBorder="1" applyAlignment="1">
      <alignment horizontal="center"/>
    </xf>
    <xf numFmtId="2" fontId="28" fillId="0" borderId="0" xfId="0" applyNumberFormat="1" applyFont="1" applyBorder="1" applyAlignment="1">
      <alignment horizontal="center"/>
    </xf>
    <xf numFmtId="3" fontId="28" fillId="0" borderId="0" xfId="0" applyNumberFormat="1" applyFont="1" applyBorder="1" applyAlignment="1">
      <alignment horizontal="center"/>
    </xf>
    <xf numFmtId="4" fontId="28" fillId="0" borderId="0" xfId="0" applyNumberFormat="1" applyFont="1" applyBorder="1" applyAlignment="1">
      <alignment horizontal="center"/>
    </xf>
    <xf numFmtId="1" fontId="6" fillId="2" borderId="4" xfId="0" applyNumberFormat="1" applyFont="1" applyFill="1" applyBorder="1" applyAlignment="1">
      <alignment horizontal="right"/>
    </xf>
    <xf numFmtId="0" fontId="33" fillId="11" borderId="22" xfId="0" applyFont="1" applyFill="1" applyBorder="1"/>
    <xf numFmtId="0" fontId="33" fillId="11" borderId="10" xfId="0" applyFont="1" applyFill="1" applyBorder="1" applyAlignment="1">
      <alignment horizontal="center" vertical="center"/>
    </xf>
    <xf numFmtId="0" fontId="23" fillId="11" borderId="28" xfId="0" applyFont="1" applyFill="1" applyBorder="1"/>
    <xf numFmtId="0" fontId="23" fillId="11" borderId="29" xfId="0" applyFont="1" applyFill="1" applyBorder="1"/>
    <xf numFmtId="0" fontId="23" fillId="11" borderId="30" xfId="0" applyFont="1" applyFill="1" applyBorder="1"/>
    <xf numFmtId="0" fontId="33" fillId="11" borderId="12" xfId="0" applyFont="1" applyFill="1" applyBorder="1" applyAlignment="1">
      <alignment wrapText="1"/>
    </xf>
    <xf numFmtId="0" fontId="33" fillId="11" borderId="11" xfId="0" applyFont="1" applyFill="1" applyBorder="1" applyAlignment="1">
      <alignment horizontal="center" vertical="center"/>
    </xf>
    <xf numFmtId="0" fontId="5" fillId="11" borderId="34" xfId="0" applyFont="1" applyFill="1" applyBorder="1"/>
    <xf numFmtId="0" fontId="5" fillId="11" borderId="35" xfId="0" applyFont="1" applyFill="1" applyBorder="1"/>
    <xf numFmtId="168" fontId="28" fillId="0" borderId="26" xfId="0" applyNumberFormat="1" applyFont="1" applyBorder="1"/>
    <xf numFmtId="178" fontId="5" fillId="0" borderId="27" xfId="0" applyNumberFormat="1" applyFont="1" applyBorder="1" applyAlignment="1">
      <alignment horizontal="right"/>
    </xf>
    <xf numFmtId="0" fontId="28" fillId="0" borderId="26" xfId="0" applyFont="1" applyBorder="1"/>
    <xf numFmtId="0" fontId="33" fillId="11" borderId="34" xfId="0" applyFont="1" applyFill="1" applyBorder="1"/>
    <xf numFmtId="1" fontId="33" fillId="11" borderId="37" xfId="0" applyNumberFormat="1" applyFont="1" applyFill="1" applyBorder="1" applyAlignment="1">
      <alignment horizontal="center"/>
    </xf>
    <xf numFmtId="0" fontId="33" fillId="11" borderId="37" xfId="0" applyNumberFormat="1" applyFont="1" applyFill="1" applyBorder="1" applyAlignment="1">
      <alignment horizontal="center"/>
    </xf>
    <xf numFmtId="178" fontId="33" fillId="11" borderId="36" xfId="0" applyNumberFormat="1" applyFont="1" applyFill="1" applyBorder="1" applyAlignment="1">
      <alignment horizontal="right"/>
    </xf>
    <xf numFmtId="0" fontId="5" fillId="0" borderId="26" xfId="0" applyNumberFormat="1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1" fontId="5" fillId="0" borderId="26" xfId="0" applyNumberFormat="1" applyFont="1" applyBorder="1" applyAlignment="1">
      <alignment horizontal="center"/>
    </xf>
    <xf numFmtId="1" fontId="5" fillId="0" borderId="31" xfId="0" applyNumberFormat="1" applyFont="1" applyBorder="1" applyAlignment="1">
      <alignment horizontal="center"/>
    </xf>
    <xf numFmtId="0" fontId="9" fillId="0" borderId="0" xfId="0" applyFont="1"/>
    <xf numFmtId="0" fontId="33" fillId="11" borderId="0" xfId="0" applyFont="1" applyFill="1" applyBorder="1" applyAlignment="1">
      <alignment horizontal="center" vertical="center"/>
    </xf>
    <xf numFmtId="178" fontId="5" fillId="0" borderId="0" xfId="0" applyNumberFormat="1" applyFont="1"/>
    <xf numFmtId="1" fontId="6" fillId="2" borderId="0" xfId="220" applyNumberFormat="1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7" fillId="11" borderId="5" xfId="0" applyFont="1" applyFill="1" applyBorder="1" applyAlignment="1">
      <alignment horizontal="center"/>
    </xf>
    <xf numFmtId="1" fontId="23" fillId="11" borderId="4" xfId="0" applyNumberFormat="1" applyFont="1" applyFill="1" applyBorder="1" applyAlignment="1">
      <alignment horizontal="center"/>
    </xf>
    <xf numFmtId="0" fontId="8" fillId="11" borderId="4" xfId="0" applyFont="1" applyFill="1" applyBorder="1"/>
    <xf numFmtId="0" fontId="5" fillId="11" borderId="4" xfId="0" applyFont="1" applyFill="1" applyBorder="1" applyAlignment="1">
      <alignment horizontal="center"/>
    </xf>
    <xf numFmtId="170" fontId="5" fillId="11" borderId="4" xfId="0" applyNumberFormat="1" applyFont="1" applyFill="1" applyBorder="1" applyAlignment="1">
      <alignment horizontal="center"/>
    </xf>
    <xf numFmtId="168" fontId="33" fillId="11" borderId="26" xfId="0" applyNumberFormat="1" applyFont="1" applyFill="1" applyBorder="1" applyAlignment="1">
      <alignment vertical="center" wrapText="1"/>
    </xf>
    <xf numFmtId="0" fontId="23" fillId="11" borderId="0" xfId="0" applyFont="1" applyFill="1" applyBorder="1" applyAlignment="1">
      <alignment vertical="center"/>
    </xf>
    <xf numFmtId="178" fontId="23" fillId="11" borderId="27" xfId="0" applyNumberFormat="1" applyFont="1" applyFill="1" applyBorder="1" applyAlignment="1">
      <alignment horizontal="center" vertical="center"/>
    </xf>
    <xf numFmtId="0" fontId="18" fillId="2" borderId="0" xfId="3" applyFont="1" applyFill="1"/>
    <xf numFmtId="176" fontId="18" fillId="2" borderId="0" xfId="0" applyNumberFormat="1" applyFont="1" applyFill="1" applyAlignment="1">
      <alignment horizontal="center"/>
    </xf>
    <xf numFmtId="178" fontId="18" fillId="2" borderId="0" xfId="0" applyNumberFormat="1" applyFont="1" applyFill="1" applyAlignment="1">
      <alignment horizontal="center"/>
    </xf>
    <xf numFmtId="179" fontId="18" fillId="2" borderId="0" xfId="0" applyNumberFormat="1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wrapText="1"/>
    </xf>
    <xf numFmtId="0" fontId="18" fillId="6" borderId="0" xfId="0" applyFont="1" applyFill="1" applyAlignment="1">
      <alignment horizontal="center" wrapText="1"/>
    </xf>
    <xf numFmtId="0" fontId="27" fillId="3" borderId="6" xfId="0" applyFont="1" applyFill="1" applyBorder="1" applyAlignment="1">
      <alignment horizontal="center"/>
    </xf>
    <xf numFmtId="0" fontId="27" fillId="10" borderId="6" xfId="0" applyFont="1" applyFill="1" applyBorder="1" applyAlignment="1">
      <alignment horizontal="center" vertical="center"/>
    </xf>
    <xf numFmtId="0" fontId="32" fillId="8" borderId="0" xfId="0" applyFont="1" applyFill="1" applyBorder="1" applyAlignment="1">
      <alignment horizontal="center"/>
    </xf>
    <xf numFmtId="1" fontId="18" fillId="2" borderId="0" xfId="0" applyNumberFormat="1" applyFont="1" applyFill="1" applyBorder="1" applyAlignment="1">
      <alignment horizontal="center"/>
    </xf>
    <xf numFmtId="1" fontId="18" fillId="0" borderId="0" xfId="0" applyNumberFormat="1" applyFont="1" applyAlignment="1">
      <alignment horizontal="center"/>
    </xf>
    <xf numFmtId="1" fontId="18" fillId="2" borderId="20" xfId="0" applyNumberFormat="1" applyFont="1" applyFill="1" applyBorder="1" applyAlignment="1">
      <alignment horizontal="center"/>
    </xf>
    <xf numFmtId="1" fontId="18" fillId="2" borderId="10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18" fillId="2" borderId="20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/>
    </xf>
    <xf numFmtId="1" fontId="27" fillId="11" borderId="0" xfId="220" applyNumberFormat="1" applyFont="1" applyFill="1" applyAlignment="1">
      <alignment horizontal="center"/>
    </xf>
    <xf numFmtId="3" fontId="18" fillId="0" borderId="0" xfId="0" applyNumberFormat="1" applyFont="1" applyAlignment="1">
      <alignment horizontal="center"/>
    </xf>
    <xf numFmtId="3" fontId="18" fillId="0" borderId="20" xfId="0" applyNumberFormat="1" applyFont="1" applyBorder="1" applyAlignment="1">
      <alignment horizontal="center"/>
    </xf>
    <xf numFmtId="3" fontId="18" fillId="0" borderId="0" xfId="0" applyNumberFormat="1" applyFont="1" applyFill="1" applyAlignment="1">
      <alignment horizontal="center"/>
    </xf>
    <xf numFmtId="3" fontId="18" fillId="0" borderId="10" xfId="0" applyNumberFormat="1" applyFont="1" applyBorder="1" applyAlignment="1">
      <alignment horizontal="center"/>
    </xf>
    <xf numFmtId="1" fontId="27" fillId="2" borderId="0" xfId="220" applyNumberFormat="1" applyFont="1" applyFill="1" applyAlignment="1">
      <alignment horizontal="center"/>
    </xf>
    <xf numFmtId="1" fontId="27" fillId="11" borderId="4" xfId="0" applyNumberFormat="1" applyFont="1" applyFill="1" applyBorder="1" applyAlignment="1">
      <alignment horizontal="center"/>
    </xf>
    <xf numFmtId="0" fontId="18" fillId="2" borderId="0" xfId="2" applyFont="1" applyFill="1" applyAlignment="1">
      <alignment horizontal="right" vertical="top"/>
    </xf>
    <xf numFmtId="0" fontId="27" fillId="11" borderId="25" xfId="0" applyFont="1" applyFill="1" applyBorder="1"/>
    <xf numFmtId="0" fontId="27" fillId="11" borderId="27" xfId="0" applyFont="1" applyFill="1" applyBorder="1"/>
    <xf numFmtId="0" fontId="18" fillId="0" borderId="27" xfId="0" applyFont="1" applyBorder="1"/>
    <xf numFmtId="0" fontId="18" fillId="11" borderId="36" xfId="0" applyFont="1" applyFill="1" applyBorder="1"/>
    <xf numFmtId="44" fontId="6" fillId="0" borderId="10" xfId="209" applyNumberFormat="1" applyFont="1" applyBorder="1" applyAlignment="1">
      <alignment horizontal="right"/>
    </xf>
    <xf numFmtId="0" fontId="7" fillId="2" borderId="39" xfId="0" applyFont="1" applyFill="1" applyBorder="1" applyAlignment="1">
      <alignment horizontal="center"/>
    </xf>
    <xf numFmtId="44" fontId="8" fillId="2" borderId="10" xfId="209" applyNumberFormat="1" applyFont="1" applyFill="1" applyBorder="1" applyAlignment="1">
      <alignment horizontal="right"/>
    </xf>
    <xf numFmtId="1" fontId="18" fillId="2" borderId="0" xfId="0" applyNumberFormat="1" applyFont="1" applyFill="1" applyAlignment="1">
      <alignment horizontal="center" wrapText="1"/>
    </xf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35" fillId="3" borderId="6" xfId="0" applyFont="1" applyFill="1" applyBorder="1" applyAlignment="1">
      <alignment horizontal="center"/>
    </xf>
    <xf numFmtId="0" fontId="35" fillId="3" borderId="6" xfId="0" applyFont="1" applyFill="1" applyBorder="1" applyAlignment="1">
      <alignment horizontal="center" wrapText="1"/>
    </xf>
    <xf numFmtId="0" fontId="5" fillId="4" borderId="0" xfId="0" applyFont="1" applyFill="1" applyBorder="1"/>
    <xf numFmtId="0" fontId="18" fillId="4" borderId="0" xfId="0" applyFont="1" applyFill="1" applyBorder="1" applyAlignment="1">
      <alignment vertical="top"/>
    </xf>
    <xf numFmtId="0" fontId="5" fillId="4" borderId="0" xfId="0" applyFont="1" applyFill="1" applyBorder="1" applyAlignment="1">
      <alignment vertical="top"/>
    </xf>
    <xf numFmtId="0" fontId="5" fillId="4" borderId="0" xfId="0" applyFont="1" applyFill="1" applyBorder="1" applyAlignment="1">
      <alignment horizontal="right" vertical="top"/>
    </xf>
    <xf numFmtId="173" fontId="5" fillId="4" borderId="0" xfId="0" applyNumberFormat="1" applyFont="1" applyFill="1" applyBorder="1" applyAlignment="1">
      <alignment horizontal="right" vertical="top"/>
    </xf>
    <xf numFmtId="166" fontId="5" fillId="4" borderId="0" xfId="220" applyFont="1" applyFill="1" applyBorder="1" applyAlignment="1">
      <alignment horizontal="center"/>
    </xf>
    <xf numFmtId="0" fontId="32" fillId="2" borderId="0" xfId="0" applyFont="1" applyFill="1" applyAlignment="1">
      <alignment vertical="center" wrapText="1"/>
    </xf>
    <xf numFmtId="179" fontId="5" fillId="2" borderId="31" xfId="0" applyNumberFormat="1" applyFont="1" applyFill="1" applyBorder="1" applyAlignment="1">
      <alignment horizontal="center"/>
    </xf>
    <xf numFmtId="168" fontId="33" fillId="10" borderId="28" xfId="0" applyNumberFormat="1" applyFont="1" applyFill="1" applyBorder="1" applyAlignment="1">
      <alignment horizontal="center" wrapText="1"/>
    </xf>
    <xf numFmtId="168" fontId="33" fillId="10" borderId="29" xfId="0" applyNumberFormat="1" applyFont="1" applyFill="1" applyBorder="1" applyAlignment="1">
      <alignment horizontal="center" wrapText="1"/>
    </xf>
    <xf numFmtId="168" fontId="33" fillId="10" borderId="30" xfId="0" applyNumberFormat="1" applyFont="1" applyFill="1" applyBorder="1" applyAlignment="1">
      <alignment horizontal="center" wrapText="1"/>
    </xf>
    <xf numFmtId="168" fontId="33" fillId="10" borderId="26" xfId="0" applyNumberFormat="1" applyFont="1" applyFill="1" applyBorder="1" applyAlignment="1">
      <alignment horizontal="center"/>
    </xf>
    <xf numFmtId="168" fontId="33" fillId="10" borderId="0" xfId="0" applyNumberFormat="1" applyFont="1" applyFill="1" applyBorder="1" applyAlignment="1">
      <alignment horizontal="center"/>
    </xf>
    <xf numFmtId="168" fontId="33" fillId="10" borderId="27" xfId="0" applyNumberFormat="1" applyFont="1" applyFill="1" applyBorder="1" applyAlignment="1">
      <alignment horizontal="center"/>
    </xf>
    <xf numFmtId="0" fontId="23" fillId="11" borderId="28" xfId="0" applyFont="1" applyFill="1" applyBorder="1" applyAlignment="1">
      <alignment horizontal="center" vertical="center" wrapText="1"/>
    </xf>
    <xf numFmtId="0" fontId="23" fillId="11" borderId="29" xfId="0" applyFont="1" applyFill="1" applyBorder="1" applyAlignment="1">
      <alignment horizontal="center" vertical="center" wrapText="1"/>
    </xf>
    <xf numFmtId="0" fontId="23" fillId="11" borderId="30" xfId="0" applyFont="1" applyFill="1" applyBorder="1" applyAlignment="1">
      <alignment horizontal="center" vertical="center" wrapText="1"/>
    </xf>
    <xf numFmtId="0" fontId="23" fillId="11" borderId="32" xfId="0" applyFont="1" applyFill="1" applyBorder="1" applyAlignment="1">
      <alignment horizontal="center" vertical="center" wrapText="1"/>
    </xf>
    <xf numFmtId="0" fontId="23" fillId="11" borderId="38" xfId="0" applyFont="1" applyFill="1" applyBorder="1" applyAlignment="1">
      <alignment horizontal="center" vertical="center" wrapText="1"/>
    </xf>
    <xf numFmtId="0" fontId="23" fillId="11" borderId="33" xfId="0" applyFont="1" applyFill="1" applyBorder="1" applyAlignment="1">
      <alignment horizontal="center" vertical="center" wrapText="1"/>
    </xf>
    <xf numFmtId="0" fontId="23" fillId="11" borderId="31" xfId="0" applyFont="1" applyFill="1" applyBorder="1" applyAlignment="1">
      <alignment horizontal="center" vertical="center" wrapText="1"/>
    </xf>
    <xf numFmtId="0" fontId="23" fillId="11" borderId="33" xfId="0" applyFont="1" applyFill="1" applyBorder="1" applyAlignment="1">
      <alignment horizontal="center" vertical="center"/>
    </xf>
    <xf numFmtId="0" fontId="23" fillId="11" borderId="31" xfId="0" applyFont="1" applyFill="1" applyBorder="1" applyAlignment="1">
      <alignment horizontal="center" vertical="center"/>
    </xf>
    <xf numFmtId="0" fontId="23" fillId="2" borderId="22" xfId="0" applyFont="1" applyFill="1" applyBorder="1" applyAlignment="1">
      <alignment horizontal="center"/>
    </xf>
    <xf numFmtId="0" fontId="23" fillId="2" borderId="23" xfId="0" applyFont="1" applyFill="1" applyBorder="1" applyAlignment="1">
      <alignment horizontal="center"/>
    </xf>
    <xf numFmtId="0" fontId="23" fillId="2" borderId="24" xfId="0" applyFont="1" applyFill="1" applyBorder="1" applyAlignment="1">
      <alignment horizontal="center"/>
    </xf>
    <xf numFmtId="0" fontId="30" fillId="6" borderId="0" xfId="0" applyFont="1" applyFill="1" applyAlignment="1">
      <alignment horizontal="left" vertical="center" wrapText="1"/>
    </xf>
    <xf numFmtId="0" fontId="27" fillId="2" borderId="22" xfId="0" applyFont="1" applyFill="1" applyBorder="1" applyAlignment="1">
      <alignment horizontal="center"/>
    </xf>
    <xf numFmtId="0" fontId="27" fillId="2" borderId="23" xfId="0" applyFont="1" applyFill="1" applyBorder="1" applyAlignment="1">
      <alignment horizontal="center"/>
    </xf>
    <xf numFmtId="0" fontId="32" fillId="2" borderId="0" xfId="0" applyFont="1" applyFill="1" applyAlignment="1">
      <alignment horizontal="left" vertical="center" wrapText="1"/>
    </xf>
    <xf numFmtId="0" fontId="18" fillId="4" borderId="3" xfId="0" applyFont="1" applyFill="1" applyBorder="1" applyAlignment="1">
      <alignment horizontal="left" vertical="top"/>
    </xf>
    <xf numFmtId="0" fontId="23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3" fontId="5" fillId="0" borderId="0" xfId="0" applyNumberFormat="1" applyFont="1"/>
    <xf numFmtId="3" fontId="28" fillId="2" borderId="0" xfId="0" applyNumberFormat="1" applyFont="1" applyFill="1" applyAlignment="1">
      <alignment horizontal="center" wrapText="1"/>
    </xf>
    <xf numFmtId="178" fontId="24" fillId="2" borderId="14" xfId="0" applyNumberFormat="1" applyFont="1" applyFill="1" applyBorder="1" applyAlignment="1">
      <alignment horizontal="center"/>
    </xf>
    <xf numFmtId="178" fontId="24" fillId="2" borderId="21" xfId="0" applyNumberFormat="1" applyFont="1" applyFill="1" applyBorder="1" applyAlignment="1">
      <alignment horizontal="center"/>
    </xf>
    <xf numFmtId="178" fontId="5" fillId="2" borderId="0" xfId="0" applyNumberFormat="1" applyFont="1" applyFill="1" applyAlignment="1">
      <alignment horizontal="right"/>
    </xf>
  </cellXfs>
  <cellStyles count="256">
    <cellStyle name="Comma" xfId="220" builtinId="3"/>
    <cellStyle name="Comma 2" xfId="223" xr:uid="{00000000-0005-0000-0000-000001000000}"/>
    <cellStyle name="Comma 2 2" xfId="253" xr:uid="{BDED048D-838C-4A2C-844A-C22D4A632F75}"/>
    <cellStyle name="Comma 3" xfId="230" xr:uid="{00000000-0005-0000-0000-000002000000}"/>
    <cellStyle name="Comma 3 2" xfId="237" xr:uid="{00000000-0005-0000-0000-000003000000}"/>
    <cellStyle name="Comma 3 7" xfId="233" xr:uid="{00000000-0005-0000-0000-000004000000}"/>
    <cellStyle name="Comma 4" xfId="250" xr:uid="{4ACAD7CE-8731-4F36-A10A-6E41301DA115}"/>
    <cellStyle name="Currency" xfId="209" builtinId="4"/>
    <cellStyle name="Currency 2" xfId="146" xr:uid="{00000000-0005-0000-0000-000007000000}"/>
    <cellStyle name="Currency 2 2" xfId="254" xr:uid="{C8113EEA-0E61-4051-86E5-87334E0D3581}"/>
    <cellStyle name="Currency 3" xfId="252" xr:uid="{53414148-0EBB-43F9-B040-F45FDC39F5E3}"/>
    <cellStyle name="Currency 3 2" xfId="255" xr:uid="{4235738D-4316-466F-9A49-4841E1047FC4}"/>
    <cellStyle name="Currency 5" xfId="249" xr:uid="{69569103-D374-463F-A350-56A1FE0DE524}"/>
    <cellStyle name="Euro" xfId="135" xr:uid="{00000000-0005-0000-0000-000008000000}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7" builtinId="9" hidden="1"/>
    <cellStyle name="Followed Hyperlink" xfId="129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h" xfId="132" xr:uid="{00000000-0005-0000-0000-00006B000000}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6" builtinId="8" hidden="1"/>
    <cellStyle name="Hyperlink" xfId="128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INI" xfId="125" xr:uid="{00000000-0005-0000-0000-0000CE000000}"/>
    <cellStyle name="Normal" xfId="0" builtinId="0"/>
    <cellStyle name="Normal 10" xfId="228" xr:uid="{00000000-0005-0000-0000-0000D0000000}"/>
    <cellStyle name="Normal 10 2" xfId="234" xr:uid="{00000000-0005-0000-0000-0000D1000000}"/>
    <cellStyle name="Normal 10 3" xfId="241" xr:uid="{7A9CDDDF-4DAC-4EDF-9EF8-C3850C0F55E6}"/>
    <cellStyle name="Normal 11" xfId="1" xr:uid="{00000000-0005-0000-0000-0000D2000000}"/>
    <cellStyle name="Normal 12" xfId="238" xr:uid="{6E52C1C8-5217-44E7-BAA1-FD8B433D69A9}"/>
    <cellStyle name="Normal 12 2" xfId="246" xr:uid="{EA1F0E02-23E1-4BBE-BFF1-031EECEBE406}"/>
    <cellStyle name="Normal 12 3" xfId="251" xr:uid="{81E2872F-097D-4528-A6CC-8C8FF3F6C098}"/>
    <cellStyle name="Normal 13" xfId="231" xr:uid="{00000000-0005-0000-0000-0000D3000000}"/>
    <cellStyle name="Normal 14" xfId="239" xr:uid="{F3D2EC7E-20AB-4661-B0FC-D22F00628C22}"/>
    <cellStyle name="Normal 15" xfId="247" xr:uid="{27185CC3-8462-4505-841F-36DC1C249B55}"/>
    <cellStyle name="Normal 2" xfId="136" xr:uid="{00000000-0005-0000-0000-0000D4000000}"/>
    <cellStyle name="Normal 2 2" xfId="140" xr:uid="{00000000-0005-0000-0000-0000D5000000}"/>
    <cellStyle name="Normal 2 2 2" xfId="224" xr:uid="{00000000-0005-0000-0000-0000D6000000}"/>
    <cellStyle name="Normal 3" xfId="137" xr:uid="{00000000-0005-0000-0000-0000D7000000}"/>
    <cellStyle name="Normal 3 2" xfId="240" xr:uid="{4F10B48D-6EF9-40A1-849C-3F87D0CF2C58}"/>
    <cellStyle name="Normal 4" xfId="138" xr:uid="{00000000-0005-0000-0000-0000D8000000}"/>
    <cellStyle name="Normal 5" xfId="139" xr:uid="{00000000-0005-0000-0000-0000D9000000}"/>
    <cellStyle name="Normal 5 2" xfId="242" xr:uid="{27B654D9-D8B5-4A4D-9EFA-35C70A288F06}"/>
    <cellStyle name="Normal 6" xfId="141" xr:uid="{00000000-0005-0000-0000-0000DA000000}"/>
    <cellStyle name="Normal 6 2" xfId="243" xr:uid="{74FF6179-DBD4-43A8-9938-AA6FB5D7D5C3}"/>
    <cellStyle name="Normal 7" xfId="222" xr:uid="{00000000-0005-0000-0000-0000DB000000}"/>
    <cellStyle name="Normal 7 2" xfId="245" xr:uid="{BB1ED91A-E4BB-46BE-B45A-C4EF875E6F11}"/>
    <cellStyle name="Normal 8" xfId="225" xr:uid="{00000000-0005-0000-0000-0000DC000000}"/>
    <cellStyle name="Normal 8 2" xfId="244" xr:uid="{A98C4769-9851-4191-82FB-641EA7C96089}"/>
    <cellStyle name="Normal 9" xfId="227" xr:uid="{00000000-0005-0000-0000-0000DD000000}"/>
    <cellStyle name="Normal 9 2" xfId="232" xr:uid="{00000000-0005-0000-0000-0000DE000000}"/>
    <cellStyle name="Normal 9 2 2" xfId="236" xr:uid="{00000000-0005-0000-0000-0000DF000000}"/>
    <cellStyle name="Normal_L'Oreal example TV proposal" xfId="4" xr:uid="{00000000-0005-0000-0000-0000E0000000}"/>
    <cellStyle name="Normal_PRINTP~1 2" xfId="2" xr:uid="{00000000-0005-0000-0000-0000E2000000}"/>
    <cellStyle name="Normal_Proposal'2002" xfId="3" xr:uid="{00000000-0005-0000-0000-0000E3000000}"/>
    <cellStyle name="Normalny_Bonduelle 06.04.-21.04.2000" xfId="131" xr:uid="{00000000-0005-0000-0000-0000E4000000}"/>
    <cellStyle name="Percent" xfId="221" builtinId="5"/>
    <cellStyle name="Percent (0)" xfId="133" xr:uid="{00000000-0005-0000-0000-0000E6000000}"/>
    <cellStyle name="Percent 2" xfId="130" xr:uid="{00000000-0005-0000-0000-0000E7000000}"/>
    <cellStyle name="Percent 2 2" xfId="143" xr:uid="{00000000-0005-0000-0000-0000E8000000}"/>
    <cellStyle name="Percent 2 3" xfId="235" xr:uid="{00000000-0005-0000-0000-0000E9000000}"/>
    <cellStyle name="Percent 2 3 3" xfId="248" xr:uid="{9B3E4D89-1B87-46C5-83CB-71CDA891066D}"/>
    <cellStyle name="Percent 3" xfId="142" xr:uid="{00000000-0005-0000-0000-0000EA000000}"/>
    <cellStyle name="Percent 4" xfId="226" xr:uid="{00000000-0005-0000-0000-0000EB000000}"/>
    <cellStyle name="Percent 5" xfId="229" xr:uid="{00000000-0005-0000-0000-0000EC000000}"/>
    <cellStyle name="Procentowy 2" xfId="144" xr:uid="{00000000-0005-0000-0000-0000ED000000}"/>
    <cellStyle name="Procentowy 2 2 2" xfId="145" xr:uid="{00000000-0005-0000-0000-0000EE000000}"/>
    <cellStyle name="Tekst1" xfId="134" xr:uid="{00000000-0005-0000-0000-0000EF000000}"/>
  </cellStyles>
  <dxfs count="255"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color theme="0"/>
      </font>
      <fill>
        <patternFill patternType="solid">
          <fgColor indexed="64"/>
          <bgColor theme="0" tint="-0.499984740745262"/>
        </patternFill>
      </fill>
    </dxf>
  </dxfs>
  <tableStyles count="0" defaultTableStyle="TableStyleMedium9" defaultPivotStyle="PivotStyleMedium4"/>
  <colors>
    <mruColors>
      <color rgb="FFFFFF99"/>
      <color rgb="FFFFCCCC"/>
      <color rgb="FFCC3300"/>
      <color rgb="FFCC6600"/>
      <color rgb="FFB5AC7D"/>
      <color rgb="FFE3DE00"/>
      <color rgb="FF957027"/>
      <color rgb="FFAC730C"/>
      <color rgb="FFB97B3D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499381</xdr:colOff>
      <xdr:row>1</xdr:row>
      <xdr:rowOff>16782</xdr:rowOff>
    </xdr:from>
    <xdr:to>
      <xdr:col>14</xdr:col>
      <xdr:colOff>1273805</xdr:colOff>
      <xdr:row>5</xdr:row>
      <xdr:rowOff>145596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251808-E689-4E67-A7A6-3AD58CABB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5667" y="207282"/>
          <a:ext cx="4788532" cy="830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657224</xdr:colOff>
      <xdr:row>0</xdr:row>
      <xdr:rowOff>0</xdr:rowOff>
    </xdr:from>
    <xdr:to>
      <xdr:col>17</xdr:col>
      <xdr:colOff>609599</xdr:colOff>
      <xdr:row>23</xdr:row>
      <xdr:rowOff>106325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23EA4D-24C3-BD79-66C6-1DA592C7E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0274" y="0"/>
          <a:ext cx="5210175" cy="4706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304801</xdr:colOff>
      <xdr:row>0</xdr:row>
      <xdr:rowOff>0</xdr:rowOff>
    </xdr:from>
    <xdr:to>
      <xdr:col>21</xdr:col>
      <xdr:colOff>485776</xdr:colOff>
      <xdr:row>24</xdr:row>
      <xdr:rowOff>161715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0C224E-6847-DCDC-AEFA-04E4E5FAA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05951" y="0"/>
          <a:ext cx="4778375" cy="496549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14</xdr:col>
      <xdr:colOff>152400</xdr:colOff>
      <xdr:row>24</xdr:row>
      <xdr:rowOff>180927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A70FD77-F5C9-C6C0-3A09-CA9A08615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00575" y="0"/>
          <a:ext cx="4752975" cy="49847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693846</xdr:colOff>
      <xdr:row>1</xdr:row>
      <xdr:rowOff>17876</xdr:rowOff>
    </xdr:from>
    <xdr:to>
      <xdr:col>11</xdr:col>
      <xdr:colOff>589952</xdr:colOff>
      <xdr:row>6</xdr:row>
      <xdr:rowOff>170627</xdr:rowOff>
    </xdr:to>
    <xdr:pic>
      <xdr:nvPicPr>
        <xdr:cNvPr id="2" name="Picture 1" descr="logo_no_background.png">
          <a:extLst>
            <a:ext uri="{FF2B5EF4-FFF2-40B4-BE49-F238E27FC236}">
              <a16:creationId xmlns:a16="http://schemas.microsoft.com/office/drawing/2014/main" id="{66BC6C7D-217A-4D25-990D-27B9CAF9FB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323"/>
        <a:stretch/>
      </xdr:blipFill>
      <xdr:spPr>
        <a:xfrm>
          <a:off x="12146071" y="208376"/>
          <a:ext cx="1902706" cy="10576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1\storage\Users\Mindaugas\Desktop\192.168.90.1\Applications\Microsoft%20Excel.app\E:\_Piret\CIA%20MM\MQI%20Hungary\Shell\Plaanid\Promo%20Teddy%20Bear%2011-12%20Baltic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1\storage\Clients\GintarineVaistine\2018%20-%2011%20kampanijos\darbiniai\darbinis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EN-SRV1\fileserver\Users\darius.budzinauskas\Library\Caches\TemporaryItems\Outlook%20Temp\Omnibook%20xe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inga.pabreze\Desktop\TV%20Sekimas_BOOKING_cili_rudenskamp_VEIKIANTI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1\storage\Users\PC02\AppData\Local\Microsoft\Windows\INetCache\Content.Outlook\3YYCK9RM\LNK%20planuojam&#371;%20reklamos%20blok&#371;%20i&#353;klotin&#279;%2001%20m&#279;n.%20(00000003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1\storage\Users\Mindaugas\Desktop\192.168.90.1\Applications\Microsoft%20Excel.app\C:\Applications\Microsoft%20Excel.app\MHSERVER\media_h\My%20Documents\Martini-Martini%20Nov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90.1\storage\Users\Mindaugas\Desktop\192.168.90.1\Applications\Microsoft%20Excel.app\C:\Applications\Microsoft%20Excel.app\vitas\clients\Clients\Kalnapilis\2002_Kalnapilis\Media%20planai\Promo%2007-09\promo_tv_07-08.xls?7EA6785F" TargetMode="External"/><Relationship Id="rId1" Type="http://schemas.openxmlformats.org/officeDocument/2006/relationships/externalLinkPath" Target="file:///\\7EA6785F\promo_tv_07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1\storage\Users\Mindaugas\Desktop\192.168.90.1\Applications\Microsoft%20Excel.app\C:\Applications\Microsoft%20Excel.app\Open-srv1\open\_Piret\CIA%20MM\MQI%20Hungary\Shell\Plaanid\Promo%20Teddy%20Bear%2011-12%20Baltic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\Media_plans\Templates\LV_IC_mpl_OOH_Client_v01_xxxxxxxxtoxxxxxxxx_Campaign_BS,CL,PIL,COL_agenc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\Users\darius.budzinauskas\Library\Caches\TemporaryItems\Outlook%20Temp\CH1401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Schedul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\Users\darius.budzinauskas\Library\Caches\TemporaryItems\Outlook%20Temp\10_TV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turas\unilever\TVPS\TVPS%20Template%20TV-Rep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90.1\storage\Users\Mindaugas\Desktop\192.168.90.1\Applications\Microsoft%20Excel.app\C:\Applications\Microsoft%20Excel.app\Open-srv1\open\Documents%20and%20Settings\marit\Local%20Settings\Temporary%20Internet%20Files\OLK2C\radio_janv_Toyota.xls?9C8A73BC" TargetMode="External"/><Relationship Id="rId1" Type="http://schemas.openxmlformats.org/officeDocument/2006/relationships/externalLinkPath" Target="file:///\\9C8A73BC\radio_janv_Toyo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thuania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gv tv bu"/>
      <sheetName val="REN"/>
      <sheetName val="NTV"/>
      <sheetName val="PBK"/>
      <sheetName val="LNK"/>
      <sheetName val="BTV"/>
      <sheetName val="TV1"/>
      <sheetName val="InfoTV"/>
      <sheetName val="TV_Šablonas"/>
      <sheetName val="LRytoTV"/>
      <sheetName val="TV3"/>
      <sheetName val="TV6"/>
      <sheetName val="TV8"/>
      <sheetName val="TV3.grid"/>
      <sheetName val="TV6.grid"/>
      <sheetName val="TV8.grid"/>
      <sheetName val="PBK.grid"/>
      <sheetName val="NTV.grid"/>
      <sheetName val="REN.grid"/>
      <sheetName val="LNK.grid"/>
      <sheetName val="BTV.grid"/>
      <sheetName val="TV1.grid"/>
      <sheetName val="InfoTV.grid"/>
      <sheetName val="LRytoTV.grid"/>
      <sheetName val="RATES"/>
      <sheetName val="INDEXES"/>
      <sheetName val="technical car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dmed"/>
      <sheetName val="Tiitel"/>
      <sheetName val="Saated"/>
      <sheetName val="Koond"/>
      <sheetName val="Eelarve"/>
      <sheetName val="Plaan"/>
      <sheetName val="Saadetelist"/>
      <sheetName val="Valik"/>
      <sheetName val="Hinnakiri"/>
      <sheetName val="ValikF"/>
      <sheetName val="HinnakiriF"/>
      <sheetName val="Abi"/>
      <sheetName val="pl_darba"/>
      <sheetName val="GRP"/>
      <sheetName val="Sheet1"/>
      <sheetName val="TRP"/>
      <sheetName val="List B"/>
      <sheetName val="Fax LTV1 LTV2 TV3 OPT"/>
    </sheetNames>
    <sheetDataSet>
      <sheetData sheetId="0" refreshError="1">
        <row r="7">
          <cell r="C7" t="str">
            <v>Inglise</v>
          </cell>
        </row>
        <row r="8">
          <cell r="C8" t="str">
            <v>USD</v>
          </cell>
        </row>
        <row r="9">
          <cell r="C9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(client)"/>
      <sheetName val="Delivery status"/>
      <sheetName val="Post2"/>
      <sheetName val="Report"/>
      <sheetName val=" Report (3)"/>
      <sheetName val="Report (2)"/>
      <sheetName val="weeks"/>
      <sheetName val="x"/>
      <sheetName val="(2x)"/>
      <sheetName val="Sheet1"/>
      <sheetName val="Sheet2"/>
      <sheetName val="Andm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I5" t="str">
            <v>Anuliuotas</v>
          </cell>
        </row>
        <row r="6">
          <cell r="I6" t="str">
            <v>Papildomas</v>
          </cell>
        </row>
        <row r="7">
          <cell r="I7" t="str">
            <v>Neištransliuotas</v>
          </cell>
        </row>
        <row r="8">
          <cell r="I8" t="str">
            <v>Perkeltas</v>
          </cell>
        </row>
        <row r="9">
          <cell r="I9" t="str">
            <v>Kompensacija</v>
          </cell>
        </row>
        <row r="10">
          <cell r="I10" t="str">
            <v>Kita</v>
          </cell>
        </row>
        <row r="11">
          <cell r="I11" t="str">
            <v>Blogai ištransliuotas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NK"/>
      <sheetName val="!data"/>
      <sheetName val="weeks"/>
    </sheetNames>
    <sheetDataSet>
      <sheetData sheetId="0"/>
      <sheetData sheetId="1">
        <row r="2">
          <cell r="D2">
            <v>0.9</v>
          </cell>
        </row>
      </sheetData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ini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a Plan_darbini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thuani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Visual"/>
      <sheetName val="Material_deadlines"/>
      <sheetName val="DB"/>
      <sheetName val="LV_IC_mpl_OOH_Client_v01_xxxxxx"/>
      <sheetName val="\Media_plans\Templates\LV_IC_mp"/>
    </sheetNames>
    <definedNames>
      <definedName name="_mmm3"/>
      <definedName name="myyk1"/>
      <definedName name="myyk2"/>
      <definedName name="myyk3"/>
      <definedName name="myyk4"/>
      <definedName name="myyk5"/>
      <definedName name="ostuale2"/>
      <definedName name="rate"/>
      <definedName name="startwiz"/>
      <definedName name="taeg"/>
      <definedName name="teenproarve"/>
      <definedName name="uueltfirmalt"/>
      <definedName name="uush2"/>
      <definedName name="uushange2"/>
      <definedName name="uusklient"/>
      <definedName name="uusprojekt"/>
    </defined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a plan (2)"/>
      <sheetName val="Plan"/>
      <sheetName val="TAM"/>
      <sheetName val="Media plan01"/>
      <sheetName val="Media plan02"/>
      <sheetName val="rakst"/>
      <sheetName val="ElMedijs1"/>
      <sheetName val="ElMedijs"/>
      <sheetName val="Media plan"/>
      <sheetName val="TV3_izmantot"/>
      <sheetName val="LTV_izmantot"/>
      <sheetName val="LNT_izmanot"/>
      <sheetName val="LTV_GRP5"/>
      <sheetName val="LTV_Disk5"/>
      <sheetName val="LTV_GRP6"/>
      <sheetName val="LTV_Disk6"/>
      <sheetName val="pl_darba"/>
      <sheetName val="LNT5"/>
      <sheetName val="LNT_D5"/>
      <sheetName val="LNT6"/>
      <sheetName val="LNT_D6"/>
      <sheetName val="ElMedijs_A"/>
      <sheetName val="TV3_1"/>
      <sheetName val="TV3_1 (2)"/>
      <sheetName val="TV3_2"/>
      <sheetName val="TV3_2 (2)"/>
      <sheetName val="TV3_komp_15.01."/>
      <sheetName val="List"/>
      <sheetName val="CH1401a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th Net Amount &amp; Schedule"/>
      <sheetName val="Sheet1"/>
      <sheetName val="Plan"/>
      <sheetName val="Media plan (2)"/>
      <sheetName val="Modeliai"/>
      <sheetName val="Bookkeeper IUM"/>
      <sheetName val="Abiandmed"/>
      <sheetName val="TemplateSchedule"/>
      <sheetName val="Fax LTV1 LTV2 TV3 OPT"/>
      <sheetName val="List B"/>
    </sheetNames>
    <sheetDataSet>
      <sheetData sheetId="0" refreshError="1"/>
      <sheetData sheetId="1">
        <row r="1">
          <cell r="A1" t="str">
            <v>CPM</v>
          </cell>
        </row>
        <row r="2">
          <cell r="A2" t="str">
            <v>CPC</v>
          </cell>
        </row>
        <row r="3">
          <cell r="A3" t="str">
            <v>CPL</v>
          </cell>
        </row>
        <row r="4">
          <cell r="A4" t="str">
            <v>Days</v>
          </cell>
        </row>
        <row r="5">
          <cell r="A5" t="str">
            <v>Weeks</v>
          </cell>
        </row>
        <row r="6">
          <cell r="A6" t="str">
            <v>Months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_darba"/>
      <sheetName val="Media plan (2)"/>
      <sheetName val="rakst"/>
      <sheetName val="Budget10 (4)"/>
      <sheetName val="ElMedijs2"/>
      <sheetName val="ElMedijs3"/>
      <sheetName val="ElMedijs"/>
      <sheetName val="Plan10 (4)"/>
      <sheetName val="ElMedijs_TV3ajax"/>
      <sheetName val="122izmest"/>
      <sheetName val="TV3_122"/>
      <sheetName val="TV3_122 (2)"/>
      <sheetName val="TV3_122 (3)"/>
      <sheetName val="TV3_122 (4)"/>
      <sheetName val="ElMedijsTV3ohm"/>
      <sheetName val="TV3_120"/>
      <sheetName val="TV3_120 (2)"/>
      <sheetName val="TV3_120 (3)"/>
      <sheetName val="TV3_120 (4)"/>
      <sheetName val="TV3_120 (5)"/>
      <sheetName val="TV3_120 (6)"/>
      <sheetName val="TV3_120 (7)"/>
      <sheetName val="TV3_120 (8)"/>
      <sheetName val="TV3_120 (9)"/>
      <sheetName val="TV3_120 (10)"/>
      <sheetName val="ElMedijsPGZ"/>
      <sheetName val="TV3_121"/>
      <sheetName val="TV3_121 (2)"/>
      <sheetName val="TV3_121 (3)"/>
      <sheetName val="TV3_121 (4)"/>
      <sheetName val="TV3_121 (5)"/>
      <sheetName val="TV3_121 (6)"/>
      <sheetName val="TV3_121 (7)"/>
      <sheetName val="TV3_121 (8)"/>
      <sheetName val="TV3_121 (9)"/>
      <sheetName val="Sheet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A"/>
      <sheetName val="List B"/>
      <sheetName val="Fax LTV1 LTV2 TV3 OPT"/>
      <sheetName val="Fax LNT"/>
      <sheetName val="Email LTV1 LTV2"/>
      <sheetName val="Email LNT"/>
      <sheetName val="Email TV3 OPT"/>
      <sheetName val="Summary"/>
      <sheetName val="Media plan (2)"/>
    </sheetNames>
    <sheetDataSet>
      <sheetData sheetId="0"/>
      <sheetData sheetId="1" refreshError="1">
        <row r="1">
          <cell r="D1" t="str">
            <v>Latvia</v>
          </cell>
        </row>
        <row r="14">
          <cell r="D14" t="e">
            <v>#VALUE!</v>
          </cell>
        </row>
        <row r="15">
          <cell r="D15" t="e">
            <v>#VALUE!</v>
          </cell>
        </row>
      </sheetData>
      <sheetData sheetId="2" refreshError="1">
        <row r="9">
          <cell r="A9" t="str">
            <v>[NS]</v>
          </cell>
          <cell r="B9" t="str">
            <v>[Date]/{dd/mm/yy}</v>
          </cell>
          <cell r="C9" t="str">
            <v>[Date]/{w}</v>
          </cell>
          <cell r="D9" t="str">
            <v>[BlockCode]</v>
          </cell>
          <cell r="E9" t="str">
            <v>[Time]</v>
          </cell>
          <cell r="F9" t="str">
            <v>[Pos]</v>
          </cell>
          <cell r="G9" t="str">
            <v>[ClipName] [ClipLng]</v>
          </cell>
          <cell r="H9" t="str">
            <v>[ClipLen]</v>
          </cell>
          <cell r="I9" t="str">
            <v>[GRP]</v>
          </cell>
          <cell r="J9" t="str">
            <v>[GRPPrice]</v>
          </cell>
          <cell r="K9" t="str">
            <v>[=]H#*I#*J#</v>
          </cell>
          <cell r="L9" t="str">
            <v>[=][LenCoef]-1</v>
          </cell>
          <cell r="M9" t="str">
            <v>[=]K#*L#</v>
          </cell>
          <cell r="N9" t="str">
            <v>[=][PosCoef]-1</v>
          </cell>
          <cell r="O9" t="str">
            <v>[=](K#+M#)*N#</v>
          </cell>
          <cell r="P9" t="str">
            <v>[=]ROUND(O#+M#+K#,2)</v>
          </cell>
          <cell r="Q9" t="str">
            <v>[BlockLng]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P"/>
      <sheetName val="Sheet1"/>
      <sheetName val="TRP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bpn intense">
      <a:dk1>
        <a:sysClr val="windowText" lastClr="000000"/>
      </a:dk1>
      <a:lt1>
        <a:sysClr val="window" lastClr="FFFFFF"/>
      </a:lt1>
      <a:dk2>
        <a:srgbClr val="58FF40"/>
      </a:dk2>
      <a:lt2>
        <a:srgbClr val="E25FFF"/>
      </a:lt2>
      <a:accent1>
        <a:srgbClr val="29332E"/>
      </a:accent1>
      <a:accent2>
        <a:srgbClr val="0BAF6C"/>
      </a:accent2>
      <a:accent3>
        <a:srgbClr val="E4DBFF"/>
      </a:accent3>
      <a:accent4>
        <a:srgbClr val="C0F2E0"/>
      </a:accent4>
      <a:accent5>
        <a:srgbClr val="AC4F6E"/>
      </a:accent5>
      <a:accent6>
        <a:srgbClr val="4C3139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/>
    <pageSetUpPr fitToPage="1"/>
  </sheetPr>
  <dimension ref="B1:CR287"/>
  <sheetViews>
    <sheetView showGridLines="0" tabSelected="1" zoomScale="70" zoomScaleNormal="70" zoomScalePageLayoutView="70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/>
    </sheetView>
  </sheetViews>
  <sheetFormatPr defaultColWidth="10.75" defaultRowHeight="14.25"/>
  <cols>
    <col min="1" max="1" width="3.5" style="2" customWidth="1"/>
    <col min="2" max="2" width="15.875" style="2" customWidth="1"/>
    <col min="3" max="3" width="14.5" style="2" customWidth="1"/>
    <col min="4" max="4" width="16.375" style="2" customWidth="1"/>
    <col min="5" max="5" width="11.375" style="2" bestFit="1" customWidth="1"/>
    <col min="6" max="6" width="13.125" style="2" customWidth="1"/>
    <col min="7" max="7" width="11.5" style="2" customWidth="1"/>
    <col min="8" max="8" width="9.625" style="2" customWidth="1"/>
    <col min="9" max="9" width="9.375" style="2" customWidth="1"/>
    <col min="10" max="10" width="11.625" style="147" hidden="1" customWidth="1"/>
    <col min="11" max="11" width="11.625" style="2" customWidth="1"/>
    <col min="12" max="12" width="14.625" style="2" customWidth="1"/>
    <col min="13" max="13" width="12.875" style="245" customWidth="1"/>
    <col min="14" max="14" width="13.5" style="2" customWidth="1"/>
    <col min="15" max="15" width="18" style="245" customWidth="1"/>
    <col min="16" max="16" width="4.625" style="2" customWidth="1"/>
    <col min="17" max="47" width="3.875" style="1" customWidth="1"/>
    <col min="48" max="95" width="3.875" style="2" customWidth="1"/>
    <col min="96" max="16384" width="10.75" style="2"/>
  </cols>
  <sheetData>
    <row r="1" spans="2:95" ht="15" customHeight="1">
      <c r="B1" s="1"/>
      <c r="C1" s="1"/>
      <c r="D1" s="3"/>
      <c r="E1" s="3"/>
      <c r="F1" s="3"/>
      <c r="G1" s="3"/>
      <c r="H1" s="3"/>
      <c r="I1" s="3"/>
      <c r="J1" s="326"/>
      <c r="K1" s="3"/>
      <c r="L1" s="3"/>
      <c r="M1" s="233"/>
      <c r="N1" s="3"/>
      <c r="O1" s="233"/>
      <c r="P1" s="3"/>
      <c r="Q1" s="386">
        <v>2022</v>
      </c>
      <c r="R1" s="387"/>
      <c r="S1" s="387"/>
      <c r="T1" s="387"/>
      <c r="U1" s="387"/>
      <c r="V1" s="387"/>
      <c r="W1" s="387"/>
      <c r="X1" s="387"/>
      <c r="Y1" s="387"/>
      <c r="Z1" s="387"/>
      <c r="AA1" s="387"/>
      <c r="AB1" s="387"/>
      <c r="AC1" s="387"/>
      <c r="AD1" s="387"/>
      <c r="AE1" s="387"/>
      <c r="AF1" s="387"/>
      <c r="AG1" s="387"/>
      <c r="AH1" s="387"/>
      <c r="AI1" s="387"/>
      <c r="AJ1" s="387"/>
      <c r="AK1" s="387"/>
      <c r="AL1" s="387"/>
      <c r="AM1" s="387"/>
      <c r="AN1" s="387"/>
      <c r="AO1" s="387"/>
      <c r="AP1" s="387"/>
      <c r="AQ1" s="387"/>
      <c r="AR1" s="387"/>
      <c r="AS1" s="387"/>
      <c r="AT1" s="388"/>
      <c r="AU1" s="386">
        <v>2023</v>
      </c>
      <c r="AV1" s="387"/>
      <c r="AW1" s="387"/>
      <c r="AX1" s="387"/>
      <c r="AY1" s="387"/>
      <c r="AZ1" s="387"/>
      <c r="BA1" s="387"/>
      <c r="BB1" s="387"/>
      <c r="BC1" s="387"/>
      <c r="BD1" s="387"/>
      <c r="BE1" s="387"/>
      <c r="BF1" s="387"/>
      <c r="BG1" s="387"/>
      <c r="BH1" s="387"/>
      <c r="BI1" s="387"/>
      <c r="BJ1" s="387"/>
      <c r="BK1" s="387"/>
      <c r="BL1" s="387"/>
      <c r="BM1" s="387"/>
      <c r="BN1" s="387"/>
      <c r="BO1" s="387"/>
      <c r="BP1" s="387"/>
      <c r="BQ1" s="387"/>
      <c r="BR1" s="387"/>
      <c r="BS1" s="387"/>
      <c r="BT1" s="387"/>
      <c r="BU1" s="387"/>
      <c r="BV1" s="387"/>
      <c r="BW1" s="387"/>
      <c r="BX1" s="387"/>
      <c r="BY1" s="387"/>
      <c r="BZ1" s="387"/>
      <c r="CA1" s="387"/>
      <c r="CB1" s="387"/>
      <c r="CC1" s="387"/>
      <c r="CD1" s="387"/>
      <c r="CE1" s="387"/>
      <c r="CF1" s="387"/>
      <c r="CG1" s="387"/>
      <c r="CH1" s="387"/>
      <c r="CI1" s="387"/>
      <c r="CJ1" s="387"/>
      <c r="CK1" s="387"/>
      <c r="CL1" s="387"/>
      <c r="CM1" s="387"/>
      <c r="CN1" s="387"/>
      <c r="CO1" s="387"/>
      <c r="CP1" s="387"/>
      <c r="CQ1" s="388"/>
    </row>
    <row r="2" spans="2:95" s="1" customFormat="1" ht="15">
      <c r="B2" s="4"/>
      <c r="C2" s="5"/>
      <c r="D2" s="6"/>
      <c r="E2" s="6"/>
      <c r="F2" s="111"/>
      <c r="G2" s="111"/>
      <c r="H2" s="111"/>
      <c r="I2" s="111"/>
      <c r="J2" s="327"/>
      <c r="K2" s="73"/>
      <c r="L2" s="73"/>
      <c r="M2" s="234"/>
      <c r="N2" s="83"/>
      <c r="O2" s="246"/>
      <c r="Q2" s="390" t="s">
        <v>11</v>
      </c>
      <c r="R2" s="391"/>
      <c r="S2" s="391"/>
      <c r="T2" s="391"/>
      <c r="U2" s="219" t="s">
        <v>37</v>
      </c>
      <c r="V2" s="220"/>
      <c r="W2" s="221"/>
      <c r="X2" s="221"/>
      <c r="Y2" s="219"/>
      <c r="Z2" s="219" t="s">
        <v>21</v>
      </c>
      <c r="AA2" s="222"/>
      <c r="AB2" s="222"/>
      <c r="AC2" s="219"/>
      <c r="AD2" s="223" t="s">
        <v>15</v>
      </c>
      <c r="AE2" s="224"/>
      <c r="AF2" s="224"/>
      <c r="AG2" s="224"/>
      <c r="AH2" s="223"/>
      <c r="AI2" s="225" t="s">
        <v>20</v>
      </c>
      <c r="AJ2" s="226"/>
      <c r="AK2" s="226"/>
      <c r="AL2" s="223"/>
      <c r="AM2" s="223" t="s">
        <v>19</v>
      </c>
      <c r="AN2" s="224"/>
      <c r="AO2" s="224"/>
      <c r="AP2" s="223"/>
      <c r="AQ2" s="220" t="s">
        <v>18</v>
      </c>
      <c r="AR2" s="224"/>
      <c r="AS2" s="226"/>
      <c r="AT2" s="227"/>
      <c r="AU2" s="228" t="s">
        <v>144</v>
      </c>
      <c r="AV2" s="226"/>
      <c r="AW2" s="224"/>
      <c r="AX2" s="224"/>
      <c r="AY2" s="224"/>
      <c r="AZ2" s="224" t="s">
        <v>39</v>
      </c>
      <c r="BA2" s="224"/>
      <c r="BB2" s="224"/>
      <c r="BC2" s="224"/>
      <c r="BD2" s="224" t="s">
        <v>40</v>
      </c>
      <c r="BE2" s="224"/>
      <c r="BF2" s="224"/>
      <c r="BG2" s="224"/>
      <c r="BH2" s="224" t="s">
        <v>41</v>
      </c>
      <c r="BI2" s="224"/>
      <c r="BJ2" s="224"/>
      <c r="BK2" s="224"/>
      <c r="BL2" s="224"/>
      <c r="BM2" s="224" t="s">
        <v>42</v>
      </c>
      <c r="BN2" s="224"/>
      <c r="BO2" s="224"/>
      <c r="BP2" s="224"/>
      <c r="BQ2" s="221" t="s">
        <v>11</v>
      </c>
      <c r="BR2" s="221"/>
      <c r="BS2" s="221"/>
      <c r="BT2" s="221"/>
      <c r="BU2" s="221" t="s">
        <v>37</v>
      </c>
      <c r="BV2" s="221"/>
      <c r="BW2" s="221"/>
      <c r="BX2" s="221"/>
      <c r="BY2" s="221"/>
      <c r="BZ2" s="221" t="s">
        <v>21</v>
      </c>
      <c r="CA2" s="221"/>
      <c r="CB2" s="221"/>
      <c r="CC2" s="224"/>
      <c r="CD2" s="224" t="s">
        <v>15</v>
      </c>
      <c r="CE2" s="224"/>
      <c r="CF2" s="224"/>
      <c r="CG2" s="224"/>
      <c r="CH2" s="224" t="s">
        <v>20</v>
      </c>
      <c r="CI2" s="224"/>
      <c r="CJ2" s="224"/>
      <c r="CK2" s="224"/>
      <c r="CL2" s="224"/>
      <c r="CM2" s="224" t="s">
        <v>43</v>
      </c>
      <c r="CN2" s="224"/>
      <c r="CO2" s="224"/>
      <c r="CP2" s="224"/>
      <c r="CQ2" s="229"/>
    </row>
    <row r="3" spans="2:95" ht="15">
      <c r="B3" s="51"/>
      <c r="C3" s="51" t="s">
        <v>1</v>
      </c>
      <c r="D3" s="12" t="s">
        <v>28</v>
      </c>
      <c r="F3" s="115"/>
      <c r="G3" s="111"/>
      <c r="H3" s="115"/>
      <c r="I3" s="111"/>
      <c r="J3" s="327"/>
      <c r="K3" s="73"/>
      <c r="L3" s="73"/>
      <c r="M3" s="235"/>
      <c r="N3" s="84"/>
      <c r="O3" s="246"/>
      <c r="P3" s="74"/>
      <c r="Q3" s="214">
        <v>22</v>
      </c>
      <c r="R3" s="214">
        <v>23</v>
      </c>
      <c r="S3" s="214">
        <v>24</v>
      </c>
      <c r="T3" s="214">
        <f t="shared" ref="T3:AT3" si="0">S3+1</f>
        <v>25</v>
      </c>
      <c r="U3" s="214">
        <f t="shared" si="0"/>
        <v>26</v>
      </c>
      <c r="V3" s="214">
        <f t="shared" si="0"/>
        <v>27</v>
      </c>
      <c r="W3" s="214">
        <f t="shared" si="0"/>
        <v>28</v>
      </c>
      <c r="X3" s="214">
        <f t="shared" si="0"/>
        <v>29</v>
      </c>
      <c r="Y3" s="214">
        <f t="shared" si="0"/>
        <v>30</v>
      </c>
      <c r="Z3" s="215">
        <f t="shared" si="0"/>
        <v>31</v>
      </c>
      <c r="AA3" s="215">
        <f t="shared" si="0"/>
        <v>32</v>
      </c>
      <c r="AB3" s="215">
        <f t="shared" si="0"/>
        <v>33</v>
      </c>
      <c r="AC3" s="215">
        <f t="shared" si="0"/>
        <v>34</v>
      </c>
      <c r="AD3" s="215">
        <f t="shared" si="0"/>
        <v>35</v>
      </c>
      <c r="AE3" s="215">
        <f t="shared" si="0"/>
        <v>36</v>
      </c>
      <c r="AF3" s="215">
        <f t="shared" si="0"/>
        <v>37</v>
      </c>
      <c r="AG3" s="215">
        <f t="shared" si="0"/>
        <v>38</v>
      </c>
      <c r="AH3" s="215">
        <f t="shared" si="0"/>
        <v>39</v>
      </c>
      <c r="AI3" s="215">
        <f t="shared" si="0"/>
        <v>40</v>
      </c>
      <c r="AJ3" s="215">
        <f t="shared" si="0"/>
        <v>41</v>
      </c>
      <c r="AK3" s="215">
        <f t="shared" si="0"/>
        <v>42</v>
      </c>
      <c r="AL3" s="215">
        <f t="shared" si="0"/>
        <v>43</v>
      </c>
      <c r="AM3" s="215">
        <f t="shared" si="0"/>
        <v>44</v>
      </c>
      <c r="AN3" s="215">
        <f t="shared" si="0"/>
        <v>45</v>
      </c>
      <c r="AO3" s="215">
        <f t="shared" si="0"/>
        <v>46</v>
      </c>
      <c r="AP3" s="215">
        <f t="shared" si="0"/>
        <v>47</v>
      </c>
      <c r="AQ3" s="215">
        <f t="shared" si="0"/>
        <v>48</v>
      </c>
      <c r="AR3" s="215">
        <f t="shared" si="0"/>
        <v>49</v>
      </c>
      <c r="AS3" s="215">
        <f t="shared" si="0"/>
        <v>50</v>
      </c>
      <c r="AT3" s="215">
        <f t="shared" si="0"/>
        <v>51</v>
      </c>
      <c r="AU3" s="215">
        <v>1</v>
      </c>
      <c r="AV3" s="215">
        <v>2</v>
      </c>
      <c r="AW3" s="214">
        <v>3</v>
      </c>
      <c r="AX3" s="214">
        <v>4</v>
      </c>
      <c r="AY3" s="215">
        <v>5</v>
      </c>
      <c r="AZ3" s="215">
        <v>6</v>
      </c>
      <c r="BA3" s="214">
        <v>7</v>
      </c>
      <c r="BB3" s="214">
        <v>8</v>
      </c>
      <c r="BC3" s="215">
        <v>9</v>
      </c>
      <c r="BD3" s="215">
        <v>10</v>
      </c>
      <c r="BE3" s="214">
        <v>11</v>
      </c>
      <c r="BF3" s="214">
        <v>12</v>
      </c>
      <c r="BG3" s="215">
        <v>13</v>
      </c>
      <c r="BH3" s="215">
        <v>14</v>
      </c>
      <c r="BI3" s="214">
        <v>15</v>
      </c>
      <c r="BJ3" s="214">
        <v>16</v>
      </c>
      <c r="BK3" s="215">
        <v>17</v>
      </c>
      <c r="BL3" s="215">
        <v>18</v>
      </c>
      <c r="BM3" s="214">
        <v>19</v>
      </c>
      <c r="BN3" s="214">
        <v>20</v>
      </c>
      <c r="BO3" s="215">
        <v>21</v>
      </c>
      <c r="BP3" s="215">
        <v>22</v>
      </c>
      <c r="BQ3" s="214">
        <v>23</v>
      </c>
      <c r="BR3" s="214">
        <v>24</v>
      </c>
      <c r="BS3" s="215">
        <v>25</v>
      </c>
      <c r="BT3" s="215">
        <v>26</v>
      </c>
      <c r="BU3" s="214">
        <v>27</v>
      </c>
      <c r="BV3" s="214">
        <v>28</v>
      </c>
      <c r="BW3" s="215">
        <v>29</v>
      </c>
      <c r="BX3" s="215">
        <v>30</v>
      </c>
      <c r="BY3" s="214">
        <v>31</v>
      </c>
      <c r="BZ3" s="214">
        <v>32</v>
      </c>
      <c r="CA3" s="215">
        <v>33</v>
      </c>
      <c r="CB3" s="215">
        <v>34</v>
      </c>
      <c r="CC3" s="214">
        <v>12</v>
      </c>
      <c r="CD3" s="215">
        <v>13</v>
      </c>
      <c r="CE3" s="215">
        <v>14</v>
      </c>
      <c r="CF3" s="214">
        <v>15</v>
      </c>
      <c r="CG3" s="214">
        <v>16</v>
      </c>
      <c r="CH3" s="215">
        <v>17</v>
      </c>
      <c r="CI3" s="215">
        <v>18</v>
      </c>
      <c r="CJ3" s="214">
        <v>19</v>
      </c>
      <c r="CK3" s="214">
        <v>20</v>
      </c>
      <c r="CL3" s="215">
        <v>21</v>
      </c>
      <c r="CM3" s="215">
        <v>22</v>
      </c>
      <c r="CN3" s="214">
        <v>23</v>
      </c>
      <c r="CO3" s="214">
        <v>24</v>
      </c>
      <c r="CP3" s="215">
        <v>25</v>
      </c>
      <c r="CQ3" s="215">
        <v>25</v>
      </c>
    </row>
    <row r="4" spans="2:95" ht="15">
      <c r="B4" s="51"/>
      <c r="C4" s="51" t="s">
        <v>2</v>
      </c>
      <c r="D4" s="12" t="s">
        <v>29</v>
      </c>
      <c r="F4" s="115"/>
      <c r="G4" s="112"/>
      <c r="H4" s="115"/>
      <c r="I4" s="112"/>
      <c r="J4" s="327"/>
      <c r="K4" s="73"/>
      <c r="L4" s="73"/>
      <c r="M4" s="235"/>
      <c r="N4" s="70"/>
      <c r="O4" s="246"/>
      <c r="P4" s="7"/>
      <c r="Q4" s="78">
        <v>44711</v>
      </c>
      <c r="R4" s="216">
        <f t="shared" ref="R4:AQ4" si="1">Q10+1</f>
        <v>44718</v>
      </c>
      <c r="S4" s="216">
        <f t="shared" si="1"/>
        <v>44725</v>
      </c>
      <c r="T4" s="216">
        <f t="shared" si="1"/>
        <v>44732</v>
      </c>
      <c r="U4" s="216">
        <f t="shared" si="1"/>
        <v>44739</v>
      </c>
      <c r="V4" s="216">
        <f t="shared" si="1"/>
        <v>44746</v>
      </c>
      <c r="W4" s="216">
        <f t="shared" si="1"/>
        <v>44753</v>
      </c>
      <c r="X4" s="216">
        <f t="shared" si="1"/>
        <v>44760</v>
      </c>
      <c r="Y4" s="216">
        <f t="shared" si="1"/>
        <v>44767</v>
      </c>
      <c r="Z4" s="216">
        <f t="shared" si="1"/>
        <v>44774</v>
      </c>
      <c r="AA4" s="216">
        <f t="shared" si="1"/>
        <v>44781</v>
      </c>
      <c r="AB4" s="216">
        <f t="shared" si="1"/>
        <v>44788</v>
      </c>
      <c r="AC4" s="216">
        <f t="shared" si="1"/>
        <v>44795</v>
      </c>
      <c r="AD4" s="216">
        <f t="shared" si="1"/>
        <v>44802</v>
      </c>
      <c r="AE4" s="216">
        <f t="shared" si="1"/>
        <v>44809</v>
      </c>
      <c r="AF4" s="216">
        <f t="shared" si="1"/>
        <v>44816</v>
      </c>
      <c r="AG4" s="216">
        <f t="shared" si="1"/>
        <v>44823</v>
      </c>
      <c r="AH4" s="216">
        <f t="shared" si="1"/>
        <v>44830</v>
      </c>
      <c r="AI4" s="216">
        <f t="shared" si="1"/>
        <v>44837</v>
      </c>
      <c r="AJ4" s="216">
        <f t="shared" si="1"/>
        <v>44844</v>
      </c>
      <c r="AK4" s="216">
        <f t="shared" si="1"/>
        <v>44851</v>
      </c>
      <c r="AL4" s="216">
        <f t="shared" si="1"/>
        <v>44858</v>
      </c>
      <c r="AM4" s="216">
        <f t="shared" si="1"/>
        <v>44865</v>
      </c>
      <c r="AN4" s="216">
        <f t="shared" si="1"/>
        <v>44872</v>
      </c>
      <c r="AO4" s="216">
        <f t="shared" si="1"/>
        <v>44879</v>
      </c>
      <c r="AP4" s="216">
        <f t="shared" si="1"/>
        <v>44886</v>
      </c>
      <c r="AQ4" s="216">
        <f t="shared" si="1"/>
        <v>44893</v>
      </c>
      <c r="AR4" s="216">
        <f>AQ10+1</f>
        <v>44900</v>
      </c>
      <c r="AS4" s="216">
        <f>AR10+1</f>
        <v>44907</v>
      </c>
      <c r="AT4" s="216">
        <f>AS10+1</f>
        <v>44914</v>
      </c>
      <c r="AU4" s="216">
        <f t="shared" ref="AU4" si="2">AT10+1</f>
        <v>44921</v>
      </c>
      <c r="AV4" s="216">
        <v>44928</v>
      </c>
      <c r="AW4" s="216">
        <f t="shared" ref="AW4" si="3">AV10+1</f>
        <v>44935</v>
      </c>
      <c r="AX4" s="216">
        <f t="shared" ref="AX4" si="4">AW10+1</f>
        <v>44942</v>
      </c>
      <c r="AY4" s="216">
        <f t="shared" ref="AY4" si="5">AX10+1</f>
        <v>44949</v>
      </c>
      <c r="AZ4" s="216">
        <f t="shared" ref="AZ4" si="6">AY10+1</f>
        <v>44956</v>
      </c>
      <c r="BA4" s="216">
        <f t="shared" ref="BA4" si="7">AZ10+1</f>
        <v>44963</v>
      </c>
      <c r="BB4" s="216">
        <f t="shared" ref="BB4" si="8">BA10+1</f>
        <v>44970</v>
      </c>
      <c r="BC4" s="216">
        <f t="shared" ref="BC4" si="9">BB10+1</f>
        <v>44977</v>
      </c>
      <c r="BD4" s="216">
        <f t="shared" ref="BD4" si="10">BC10+1</f>
        <v>44984</v>
      </c>
      <c r="BE4" s="216">
        <f t="shared" ref="BE4" si="11">BD10+1</f>
        <v>44991</v>
      </c>
      <c r="BF4" s="216">
        <f t="shared" ref="BF4" si="12">BE10+1</f>
        <v>44998</v>
      </c>
      <c r="BG4" s="216">
        <f t="shared" ref="BG4" si="13">BF10+1</f>
        <v>45005</v>
      </c>
      <c r="BH4" s="216">
        <f t="shared" ref="BH4" si="14">BG10+1</f>
        <v>45012</v>
      </c>
      <c r="BI4" s="216">
        <f t="shared" ref="BI4" si="15">BH10+1</f>
        <v>45019</v>
      </c>
      <c r="BJ4" s="216">
        <f t="shared" ref="BJ4" si="16">BI10+1</f>
        <v>45026</v>
      </c>
      <c r="BK4" s="216">
        <f t="shared" ref="BK4" si="17">BJ10+1</f>
        <v>45033</v>
      </c>
      <c r="BL4" s="216">
        <f t="shared" ref="BL4" si="18">BK10+1</f>
        <v>45040</v>
      </c>
      <c r="BM4" s="216">
        <f t="shared" ref="BM4" si="19">BL10+1</f>
        <v>45047</v>
      </c>
      <c r="BN4" s="216">
        <f t="shared" ref="BN4" si="20">BM10+1</f>
        <v>45054</v>
      </c>
      <c r="BO4" s="216">
        <f t="shared" ref="BO4" si="21">BN10+1</f>
        <v>45061</v>
      </c>
      <c r="BP4" s="216">
        <f t="shared" ref="BP4" si="22">BO10+1</f>
        <v>45068</v>
      </c>
      <c r="BQ4" s="216">
        <f t="shared" ref="BQ4" si="23">BP10+1</f>
        <v>45075</v>
      </c>
      <c r="BR4" s="216">
        <f t="shared" ref="BR4" si="24">BQ10+1</f>
        <v>45082</v>
      </c>
      <c r="BS4" s="216">
        <f t="shared" ref="BS4" si="25">BR10+1</f>
        <v>45089</v>
      </c>
      <c r="BT4" s="216">
        <f t="shared" ref="BT4" si="26">BS10+1</f>
        <v>45096</v>
      </c>
      <c r="BU4" s="216">
        <f t="shared" ref="BU4" si="27">BT10+1</f>
        <v>45103</v>
      </c>
      <c r="BV4" s="216">
        <f t="shared" ref="BV4" si="28">BU10+1</f>
        <v>45110</v>
      </c>
      <c r="BW4" s="216">
        <f t="shared" ref="BW4" si="29">BV10+1</f>
        <v>45117</v>
      </c>
      <c r="BX4" s="216">
        <f>BW10+1</f>
        <v>45124</v>
      </c>
      <c r="BY4" s="216">
        <f>BX10+1</f>
        <v>45131</v>
      </c>
      <c r="BZ4" s="216">
        <f>BY10+1</f>
        <v>45138</v>
      </c>
      <c r="CA4" s="216">
        <f t="shared" ref="CA4" si="30">BZ10+1</f>
        <v>45145</v>
      </c>
      <c r="CB4" s="216">
        <f>CA10+1</f>
        <v>45152</v>
      </c>
      <c r="CC4" s="216">
        <f t="shared" ref="CC4" si="31">CB10+1</f>
        <v>45159</v>
      </c>
      <c r="CD4" s="216">
        <f t="shared" ref="CD4" si="32">CC10+1</f>
        <v>45166</v>
      </c>
      <c r="CE4" s="216">
        <f t="shared" ref="CE4" si="33">CD10+1</f>
        <v>45173</v>
      </c>
      <c r="CF4" s="216">
        <f t="shared" ref="CF4" si="34">CE10+1</f>
        <v>45180</v>
      </c>
      <c r="CG4" s="216">
        <f t="shared" ref="CG4" si="35">CF10+1</f>
        <v>45187</v>
      </c>
      <c r="CH4" s="216">
        <f t="shared" ref="CH4" si="36">CG10+1</f>
        <v>45194</v>
      </c>
      <c r="CI4" s="216">
        <f t="shared" ref="CI4" si="37">CH10+1</f>
        <v>45201</v>
      </c>
      <c r="CJ4" s="216">
        <f t="shared" ref="CJ4" si="38">CI10+1</f>
        <v>45208</v>
      </c>
      <c r="CK4" s="216">
        <f t="shared" ref="CK4" si="39">CJ10+1</f>
        <v>45215</v>
      </c>
      <c r="CL4" s="216">
        <f t="shared" ref="CL4" si="40">CK10+1</f>
        <v>45222</v>
      </c>
      <c r="CM4" s="216">
        <f t="shared" ref="CM4" si="41">CL10+1</f>
        <v>45229</v>
      </c>
      <c r="CN4" s="216">
        <f t="shared" ref="CN4" si="42">CM10+1</f>
        <v>45236</v>
      </c>
      <c r="CO4" s="216">
        <f t="shared" ref="CO4" si="43">CN10+1</f>
        <v>45243</v>
      </c>
      <c r="CP4" s="216">
        <f t="shared" ref="CP4" si="44">CO10+1</f>
        <v>45250</v>
      </c>
      <c r="CQ4" s="216">
        <f t="shared" ref="CQ4" si="45">CP10+1</f>
        <v>45257</v>
      </c>
    </row>
    <row r="5" spans="2:95" ht="15">
      <c r="B5" s="51"/>
      <c r="C5" s="51" t="s">
        <v>10</v>
      </c>
      <c r="D5" s="12" t="s">
        <v>142</v>
      </c>
      <c r="E5" s="6"/>
      <c r="F5" s="111"/>
      <c r="G5" s="111"/>
      <c r="H5" s="111"/>
      <c r="I5" s="111"/>
      <c r="J5" s="327"/>
      <c r="K5" s="73"/>
      <c r="L5" s="73"/>
      <c r="M5" s="236"/>
      <c r="N5" s="85"/>
      <c r="O5" s="246"/>
      <c r="P5" s="7"/>
      <c r="Q5" s="78">
        <f t="shared" ref="Q5:AV9" si="46">Q4+1</f>
        <v>44712</v>
      </c>
      <c r="R5" s="216">
        <f t="shared" si="46"/>
        <v>44719</v>
      </c>
      <c r="S5" s="216">
        <f t="shared" si="46"/>
        <v>44726</v>
      </c>
      <c r="T5" s="218">
        <f>T4+1</f>
        <v>44733</v>
      </c>
      <c r="U5" s="216">
        <f>U4+1</f>
        <v>44740</v>
      </c>
      <c r="V5" s="216">
        <f t="shared" si="46"/>
        <v>44747</v>
      </c>
      <c r="W5" s="216">
        <f t="shared" si="46"/>
        <v>44754</v>
      </c>
      <c r="X5" s="216">
        <f t="shared" si="46"/>
        <v>44761</v>
      </c>
      <c r="Y5" s="216">
        <f t="shared" si="46"/>
        <v>44768</v>
      </c>
      <c r="Z5" s="216">
        <f t="shared" si="46"/>
        <v>44775</v>
      </c>
      <c r="AA5" s="216">
        <f t="shared" si="46"/>
        <v>44782</v>
      </c>
      <c r="AB5" s="216">
        <f t="shared" si="46"/>
        <v>44789</v>
      </c>
      <c r="AC5" s="216">
        <f t="shared" si="46"/>
        <v>44796</v>
      </c>
      <c r="AD5" s="216">
        <f t="shared" si="46"/>
        <v>44803</v>
      </c>
      <c r="AE5" s="216">
        <f t="shared" si="46"/>
        <v>44810</v>
      </c>
      <c r="AF5" s="216">
        <f t="shared" si="46"/>
        <v>44817</v>
      </c>
      <c r="AG5" s="216">
        <f t="shared" si="46"/>
        <v>44824</v>
      </c>
      <c r="AH5" s="216">
        <f t="shared" si="46"/>
        <v>44831</v>
      </c>
      <c r="AI5" s="216">
        <f t="shared" si="46"/>
        <v>44838</v>
      </c>
      <c r="AJ5" s="216">
        <f t="shared" si="46"/>
        <v>44845</v>
      </c>
      <c r="AK5" s="216">
        <f t="shared" si="46"/>
        <v>44852</v>
      </c>
      <c r="AL5" s="216">
        <f t="shared" si="46"/>
        <v>44859</v>
      </c>
      <c r="AM5" s="216">
        <f t="shared" si="46"/>
        <v>44866</v>
      </c>
      <c r="AN5" s="216">
        <f t="shared" si="46"/>
        <v>44873</v>
      </c>
      <c r="AO5" s="216">
        <f t="shared" si="46"/>
        <v>44880</v>
      </c>
      <c r="AP5" s="216">
        <f t="shared" si="46"/>
        <v>44887</v>
      </c>
      <c r="AQ5" s="216">
        <f t="shared" si="46"/>
        <v>44894</v>
      </c>
      <c r="AR5" s="216">
        <f t="shared" si="46"/>
        <v>44901</v>
      </c>
      <c r="AS5" s="216">
        <f t="shared" si="46"/>
        <v>44908</v>
      </c>
      <c r="AT5" s="216">
        <f t="shared" si="46"/>
        <v>44915</v>
      </c>
      <c r="AU5" s="216">
        <f t="shared" si="46"/>
        <v>44922</v>
      </c>
      <c r="AV5" s="216">
        <f t="shared" si="46"/>
        <v>44929</v>
      </c>
      <c r="AW5" s="216">
        <f t="shared" ref="AW5:AY5" si="47">AW4+1</f>
        <v>44936</v>
      </c>
      <c r="AX5" s="216">
        <f t="shared" si="47"/>
        <v>44943</v>
      </c>
      <c r="AY5" s="216">
        <f t="shared" si="47"/>
        <v>44950</v>
      </c>
      <c r="AZ5" s="218">
        <f>AZ4+1</f>
        <v>44957</v>
      </c>
      <c r="BA5" s="216">
        <f>BA4+1</f>
        <v>44964</v>
      </c>
      <c r="BB5" s="216">
        <f t="shared" ref="BB5:CB5" si="48">BB4+1</f>
        <v>44971</v>
      </c>
      <c r="BC5" s="216">
        <f t="shared" si="48"/>
        <v>44978</v>
      </c>
      <c r="BD5" s="216">
        <f t="shared" si="48"/>
        <v>44985</v>
      </c>
      <c r="BE5" s="216">
        <f t="shared" si="48"/>
        <v>44992</v>
      </c>
      <c r="BF5" s="216">
        <f t="shared" si="48"/>
        <v>44999</v>
      </c>
      <c r="BG5" s="216">
        <f t="shared" si="48"/>
        <v>45006</v>
      </c>
      <c r="BH5" s="216">
        <f t="shared" si="48"/>
        <v>45013</v>
      </c>
      <c r="BI5" s="216">
        <f t="shared" si="48"/>
        <v>45020</v>
      </c>
      <c r="BJ5" s="216">
        <f t="shared" si="48"/>
        <v>45027</v>
      </c>
      <c r="BK5" s="216">
        <f t="shared" si="48"/>
        <v>45034</v>
      </c>
      <c r="BL5" s="216">
        <f t="shared" si="48"/>
        <v>45041</v>
      </c>
      <c r="BM5" s="216">
        <f t="shared" si="48"/>
        <v>45048</v>
      </c>
      <c r="BN5" s="216">
        <f t="shared" si="48"/>
        <v>45055</v>
      </c>
      <c r="BO5" s="216">
        <f t="shared" si="48"/>
        <v>45062</v>
      </c>
      <c r="BP5" s="216">
        <f t="shared" si="48"/>
        <v>45069</v>
      </c>
      <c r="BQ5" s="216">
        <f t="shared" si="48"/>
        <v>45076</v>
      </c>
      <c r="BR5" s="216">
        <f t="shared" si="48"/>
        <v>45083</v>
      </c>
      <c r="BS5" s="216">
        <f t="shared" si="48"/>
        <v>45090</v>
      </c>
      <c r="BT5" s="216">
        <f t="shared" si="48"/>
        <v>45097</v>
      </c>
      <c r="BU5" s="216">
        <f t="shared" si="48"/>
        <v>45104</v>
      </c>
      <c r="BV5" s="216">
        <f t="shared" si="48"/>
        <v>45111</v>
      </c>
      <c r="BW5" s="216">
        <f t="shared" si="48"/>
        <v>45118</v>
      </c>
      <c r="BX5" s="216">
        <f t="shared" si="48"/>
        <v>45125</v>
      </c>
      <c r="BY5" s="216">
        <f t="shared" si="48"/>
        <v>45132</v>
      </c>
      <c r="BZ5" s="216">
        <f t="shared" si="48"/>
        <v>45139</v>
      </c>
      <c r="CA5" s="216">
        <f t="shared" si="48"/>
        <v>45146</v>
      </c>
      <c r="CB5" s="216">
        <f t="shared" si="48"/>
        <v>45153</v>
      </c>
      <c r="CC5" s="216">
        <f t="shared" ref="CC5:CQ5" si="49">CC4+1</f>
        <v>45160</v>
      </c>
      <c r="CD5" s="216">
        <f t="shared" si="49"/>
        <v>45167</v>
      </c>
      <c r="CE5" s="216">
        <f t="shared" si="49"/>
        <v>45174</v>
      </c>
      <c r="CF5" s="216">
        <f t="shared" si="49"/>
        <v>45181</v>
      </c>
      <c r="CG5" s="216">
        <f t="shared" si="49"/>
        <v>45188</v>
      </c>
      <c r="CH5" s="216">
        <f t="shared" si="49"/>
        <v>45195</v>
      </c>
      <c r="CI5" s="216">
        <f t="shared" si="49"/>
        <v>45202</v>
      </c>
      <c r="CJ5" s="216">
        <f t="shared" si="49"/>
        <v>45209</v>
      </c>
      <c r="CK5" s="216">
        <f t="shared" si="49"/>
        <v>45216</v>
      </c>
      <c r="CL5" s="216">
        <f t="shared" si="49"/>
        <v>45223</v>
      </c>
      <c r="CM5" s="216">
        <f t="shared" si="49"/>
        <v>45230</v>
      </c>
      <c r="CN5" s="216">
        <f t="shared" si="49"/>
        <v>45237</v>
      </c>
      <c r="CO5" s="216">
        <f t="shared" si="49"/>
        <v>45244</v>
      </c>
      <c r="CP5" s="216">
        <f t="shared" si="49"/>
        <v>45251</v>
      </c>
      <c r="CQ5" s="216">
        <f t="shared" si="49"/>
        <v>45258</v>
      </c>
    </row>
    <row r="6" spans="2:95" ht="15">
      <c r="B6" s="52"/>
      <c r="C6" s="52" t="s">
        <v>32</v>
      </c>
      <c r="D6" s="97" t="s">
        <v>35</v>
      </c>
      <c r="E6" s="6"/>
      <c r="F6" s="111"/>
      <c r="G6" s="111"/>
      <c r="H6" s="111"/>
      <c r="I6" s="111"/>
      <c r="J6" s="328"/>
      <c r="K6" s="139"/>
      <c r="L6" s="73"/>
      <c r="M6" s="236"/>
      <c r="N6" s="86"/>
      <c r="O6" s="246"/>
      <c r="P6" s="8"/>
      <c r="Q6" s="216">
        <f t="shared" si="46"/>
        <v>44713</v>
      </c>
      <c r="R6" s="216">
        <f t="shared" si="46"/>
        <v>44720</v>
      </c>
      <c r="S6" s="216">
        <f t="shared" si="46"/>
        <v>44727</v>
      </c>
      <c r="T6" s="216">
        <f t="shared" si="46"/>
        <v>44734</v>
      </c>
      <c r="U6" s="216">
        <f>U5+1</f>
        <v>44741</v>
      </c>
      <c r="V6" s="216">
        <f t="shared" si="46"/>
        <v>44748</v>
      </c>
      <c r="W6" s="216">
        <f t="shared" si="46"/>
        <v>44755</v>
      </c>
      <c r="X6" s="216">
        <f t="shared" si="46"/>
        <v>44762</v>
      </c>
      <c r="Y6" s="216">
        <f t="shared" si="46"/>
        <v>44769</v>
      </c>
      <c r="Z6" s="216">
        <f t="shared" si="46"/>
        <v>44776</v>
      </c>
      <c r="AA6" s="216">
        <f t="shared" si="46"/>
        <v>44783</v>
      </c>
      <c r="AB6" s="216">
        <f t="shared" si="46"/>
        <v>44790</v>
      </c>
      <c r="AC6" s="216">
        <f t="shared" si="46"/>
        <v>44797</v>
      </c>
      <c r="AD6" s="216">
        <f t="shared" si="46"/>
        <v>44804</v>
      </c>
      <c r="AE6" s="216">
        <f t="shared" si="46"/>
        <v>44811</v>
      </c>
      <c r="AF6" s="216">
        <f t="shared" si="46"/>
        <v>44818</v>
      </c>
      <c r="AG6" s="216">
        <f t="shared" si="46"/>
        <v>44825</v>
      </c>
      <c r="AH6" s="216">
        <f t="shared" si="46"/>
        <v>44832</v>
      </c>
      <c r="AI6" s="216">
        <f t="shared" si="46"/>
        <v>44839</v>
      </c>
      <c r="AJ6" s="216">
        <f t="shared" si="46"/>
        <v>44846</v>
      </c>
      <c r="AK6" s="216">
        <f t="shared" si="46"/>
        <v>44853</v>
      </c>
      <c r="AL6" s="216">
        <f t="shared" si="46"/>
        <v>44860</v>
      </c>
      <c r="AM6" s="216">
        <f t="shared" si="46"/>
        <v>44867</v>
      </c>
      <c r="AN6" s="216">
        <f t="shared" si="46"/>
        <v>44874</v>
      </c>
      <c r="AO6" s="216">
        <f t="shared" si="46"/>
        <v>44881</v>
      </c>
      <c r="AP6" s="216">
        <f t="shared" si="46"/>
        <v>44888</v>
      </c>
      <c r="AQ6" s="216">
        <f t="shared" si="46"/>
        <v>44895</v>
      </c>
      <c r="AR6" s="216">
        <f t="shared" si="46"/>
        <v>44902</v>
      </c>
      <c r="AS6" s="216">
        <f t="shared" si="46"/>
        <v>44909</v>
      </c>
      <c r="AT6" s="216">
        <f>AT5+1</f>
        <v>44916</v>
      </c>
      <c r="AU6" s="216">
        <f t="shared" si="46"/>
        <v>44923</v>
      </c>
      <c r="AV6" s="216">
        <f t="shared" si="46"/>
        <v>44930</v>
      </c>
      <c r="AW6" s="216">
        <f t="shared" ref="AW6:AZ6" si="50">AW5+1</f>
        <v>44937</v>
      </c>
      <c r="AX6" s="216">
        <f t="shared" si="50"/>
        <v>44944</v>
      </c>
      <c r="AY6" s="216">
        <f t="shared" si="50"/>
        <v>44951</v>
      </c>
      <c r="AZ6" s="216">
        <f t="shared" si="50"/>
        <v>44958</v>
      </c>
      <c r="BA6" s="216">
        <f>BA5+1</f>
        <v>44965</v>
      </c>
      <c r="BB6" s="216">
        <f t="shared" ref="BB6:BY6" si="51">BB5+1</f>
        <v>44972</v>
      </c>
      <c r="BC6" s="216">
        <f t="shared" si="51"/>
        <v>44979</v>
      </c>
      <c r="BD6" s="216">
        <f t="shared" si="51"/>
        <v>44986</v>
      </c>
      <c r="BE6" s="216">
        <f t="shared" si="51"/>
        <v>44993</v>
      </c>
      <c r="BF6" s="216">
        <f t="shared" si="51"/>
        <v>45000</v>
      </c>
      <c r="BG6" s="216">
        <f t="shared" si="51"/>
        <v>45007</v>
      </c>
      <c r="BH6" s="216">
        <f t="shared" si="51"/>
        <v>45014</v>
      </c>
      <c r="BI6" s="216">
        <f t="shared" si="51"/>
        <v>45021</v>
      </c>
      <c r="BJ6" s="216">
        <f t="shared" si="51"/>
        <v>45028</v>
      </c>
      <c r="BK6" s="216">
        <f t="shared" si="51"/>
        <v>45035</v>
      </c>
      <c r="BL6" s="216">
        <f t="shared" si="51"/>
        <v>45042</v>
      </c>
      <c r="BM6" s="216">
        <f t="shared" si="51"/>
        <v>45049</v>
      </c>
      <c r="BN6" s="216">
        <f t="shared" si="51"/>
        <v>45056</v>
      </c>
      <c r="BO6" s="216">
        <f t="shared" si="51"/>
        <v>45063</v>
      </c>
      <c r="BP6" s="216">
        <f t="shared" si="51"/>
        <v>45070</v>
      </c>
      <c r="BQ6" s="216">
        <f t="shared" si="51"/>
        <v>45077</v>
      </c>
      <c r="BR6" s="216">
        <f t="shared" si="51"/>
        <v>45084</v>
      </c>
      <c r="BS6" s="216">
        <f t="shared" si="51"/>
        <v>45091</v>
      </c>
      <c r="BT6" s="216">
        <f t="shared" si="51"/>
        <v>45098</v>
      </c>
      <c r="BU6" s="216">
        <f t="shared" si="51"/>
        <v>45105</v>
      </c>
      <c r="BV6" s="216">
        <f t="shared" si="51"/>
        <v>45112</v>
      </c>
      <c r="BW6" s="216">
        <f t="shared" si="51"/>
        <v>45119</v>
      </c>
      <c r="BX6" s="216">
        <f t="shared" si="51"/>
        <v>45126</v>
      </c>
      <c r="BY6" s="216">
        <f t="shared" si="51"/>
        <v>45133</v>
      </c>
      <c r="BZ6" s="216">
        <f>BZ5+1</f>
        <v>45140</v>
      </c>
      <c r="CA6" s="216">
        <f t="shared" ref="CA6:CQ6" si="52">CA5+1</f>
        <v>45147</v>
      </c>
      <c r="CB6" s="216">
        <f t="shared" si="52"/>
        <v>45154</v>
      </c>
      <c r="CC6" s="216">
        <f t="shared" si="52"/>
        <v>45161</v>
      </c>
      <c r="CD6" s="216">
        <f t="shared" si="52"/>
        <v>45168</v>
      </c>
      <c r="CE6" s="216">
        <f t="shared" si="52"/>
        <v>45175</v>
      </c>
      <c r="CF6" s="216">
        <f t="shared" si="52"/>
        <v>45182</v>
      </c>
      <c r="CG6" s="216">
        <f t="shared" si="52"/>
        <v>45189</v>
      </c>
      <c r="CH6" s="216">
        <f t="shared" si="52"/>
        <v>45196</v>
      </c>
      <c r="CI6" s="216">
        <f t="shared" si="52"/>
        <v>45203</v>
      </c>
      <c r="CJ6" s="216">
        <f t="shared" si="52"/>
        <v>45210</v>
      </c>
      <c r="CK6" s="216">
        <f t="shared" si="52"/>
        <v>45217</v>
      </c>
      <c r="CL6" s="216">
        <f t="shared" si="52"/>
        <v>45224</v>
      </c>
      <c r="CM6" s="216">
        <f t="shared" si="52"/>
        <v>45231</v>
      </c>
      <c r="CN6" s="216">
        <f t="shared" si="52"/>
        <v>45238</v>
      </c>
      <c r="CO6" s="216">
        <f t="shared" si="52"/>
        <v>45245</v>
      </c>
      <c r="CP6" s="216">
        <f t="shared" si="52"/>
        <v>45252</v>
      </c>
      <c r="CQ6" s="216">
        <f t="shared" si="52"/>
        <v>45259</v>
      </c>
    </row>
    <row r="7" spans="2:95" ht="15">
      <c r="B7" s="52"/>
      <c r="C7" s="52" t="s">
        <v>31</v>
      </c>
      <c r="D7" s="97" t="s">
        <v>143</v>
      </c>
      <c r="E7" s="115"/>
      <c r="F7" s="111"/>
      <c r="G7" s="112"/>
      <c r="H7" s="111"/>
      <c r="I7" s="112"/>
      <c r="J7" s="329"/>
      <c r="K7" s="140"/>
      <c r="L7" s="73"/>
      <c r="M7" s="235"/>
      <c r="N7" s="69"/>
      <c r="O7" s="246"/>
      <c r="P7" s="8"/>
      <c r="Q7" s="216">
        <f t="shared" si="46"/>
        <v>44714</v>
      </c>
      <c r="R7" s="216">
        <f t="shared" si="46"/>
        <v>44721</v>
      </c>
      <c r="S7" s="216">
        <f t="shared" si="46"/>
        <v>44728</v>
      </c>
      <c r="T7" s="216">
        <f t="shared" si="46"/>
        <v>44735</v>
      </c>
      <c r="U7" s="216">
        <f t="shared" si="46"/>
        <v>44742</v>
      </c>
      <c r="V7" s="216">
        <f t="shared" si="46"/>
        <v>44749</v>
      </c>
      <c r="W7" s="216">
        <f t="shared" si="46"/>
        <v>44756</v>
      </c>
      <c r="X7" s="216">
        <f t="shared" si="46"/>
        <v>44763</v>
      </c>
      <c r="Y7" s="216">
        <f>Y6+1</f>
        <v>44770</v>
      </c>
      <c r="Z7" s="216">
        <f t="shared" si="46"/>
        <v>44777</v>
      </c>
      <c r="AA7" s="216">
        <f t="shared" si="46"/>
        <v>44784</v>
      </c>
      <c r="AB7" s="216">
        <f t="shared" si="46"/>
        <v>44791</v>
      </c>
      <c r="AC7" s="216">
        <f t="shared" si="46"/>
        <v>44798</v>
      </c>
      <c r="AD7" s="216">
        <f t="shared" si="46"/>
        <v>44805</v>
      </c>
      <c r="AE7" s="216">
        <f t="shared" si="46"/>
        <v>44812</v>
      </c>
      <c r="AF7" s="216">
        <f t="shared" si="46"/>
        <v>44819</v>
      </c>
      <c r="AG7" s="216">
        <f t="shared" si="46"/>
        <v>44826</v>
      </c>
      <c r="AH7" s="216">
        <f t="shared" si="46"/>
        <v>44833</v>
      </c>
      <c r="AI7" s="216">
        <f t="shared" si="46"/>
        <v>44840</v>
      </c>
      <c r="AJ7" s="216">
        <f t="shared" si="46"/>
        <v>44847</v>
      </c>
      <c r="AK7" s="216">
        <f t="shared" si="46"/>
        <v>44854</v>
      </c>
      <c r="AL7" s="216">
        <f t="shared" si="46"/>
        <v>44861</v>
      </c>
      <c r="AM7" s="216">
        <f t="shared" si="46"/>
        <v>44868</v>
      </c>
      <c r="AN7" s="216">
        <f t="shared" si="46"/>
        <v>44875</v>
      </c>
      <c r="AO7" s="216">
        <f t="shared" si="46"/>
        <v>44882</v>
      </c>
      <c r="AP7" s="216">
        <f t="shared" si="46"/>
        <v>44889</v>
      </c>
      <c r="AQ7" s="216">
        <f t="shared" si="46"/>
        <v>44896</v>
      </c>
      <c r="AR7" s="216">
        <f t="shared" si="46"/>
        <v>44903</v>
      </c>
      <c r="AS7" s="216">
        <f t="shared" si="46"/>
        <v>44910</v>
      </c>
      <c r="AT7" s="216">
        <f>AT6+1</f>
        <v>44917</v>
      </c>
      <c r="AU7" s="216">
        <f t="shared" si="46"/>
        <v>44924</v>
      </c>
      <c r="AV7" s="216">
        <f t="shared" si="46"/>
        <v>44931</v>
      </c>
      <c r="AW7" s="216">
        <f t="shared" ref="AW7:BD7" si="53">AW6+1</f>
        <v>44938</v>
      </c>
      <c r="AX7" s="216">
        <f t="shared" si="53"/>
        <v>44945</v>
      </c>
      <c r="AY7" s="216">
        <f t="shared" si="53"/>
        <v>44952</v>
      </c>
      <c r="AZ7" s="216">
        <f t="shared" si="53"/>
        <v>44959</v>
      </c>
      <c r="BA7" s="216">
        <f t="shared" si="53"/>
        <v>44966</v>
      </c>
      <c r="BB7" s="216">
        <f t="shared" si="53"/>
        <v>44973</v>
      </c>
      <c r="BC7" s="216">
        <f t="shared" si="53"/>
        <v>44980</v>
      </c>
      <c r="BD7" s="216">
        <f t="shared" si="53"/>
        <v>44987</v>
      </c>
      <c r="BE7" s="216">
        <f>BE6+1</f>
        <v>44994</v>
      </c>
      <c r="BF7" s="216">
        <f t="shared" ref="BF7:BY7" si="54">BF6+1</f>
        <v>45001</v>
      </c>
      <c r="BG7" s="216">
        <f t="shared" si="54"/>
        <v>45008</v>
      </c>
      <c r="BH7" s="216">
        <f t="shared" si="54"/>
        <v>45015</v>
      </c>
      <c r="BI7" s="216">
        <f t="shared" si="54"/>
        <v>45022</v>
      </c>
      <c r="BJ7" s="216">
        <f t="shared" si="54"/>
        <v>45029</v>
      </c>
      <c r="BK7" s="216">
        <f t="shared" si="54"/>
        <v>45036</v>
      </c>
      <c r="BL7" s="216">
        <f t="shared" si="54"/>
        <v>45043</v>
      </c>
      <c r="BM7" s="216">
        <f t="shared" si="54"/>
        <v>45050</v>
      </c>
      <c r="BN7" s="216">
        <f t="shared" si="54"/>
        <v>45057</v>
      </c>
      <c r="BO7" s="216">
        <f t="shared" si="54"/>
        <v>45064</v>
      </c>
      <c r="BP7" s="216">
        <f t="shared" si="54"/>
        <v>45071</v>
      </c>
      <c r="BQ7" s="216">
        <f t="shared" si="54"/>
        <v>45078</v>
      </c>
      <c r="BR7" s="216">
        <f t="shared" si="54"/>
        <v>45085</v>
      </c>
      <c r="BS7" s="216">
        <f t="shared" si="54"/>
        <v>45092</v>
      </c>
      <c r="BT7" s="216">
        <f t="shared" si="54"/>
        <v>45099</v>
      </c>
      <c r="BU7" s="216">
        <f t="shared" si="54"/>
        <v>45106</v>
      </c>
      <c r="BV7" s="216">
        <f t="shared" si="54"/>
        <v>45113</v>
      </c>
      <c r="BW7" s="216">
        <f t="shared" si="54"/>
        <v>45120</v>
      </c>
      <c r="BX7" s="216">
        <f t="shared" si="54"/>
        <v>45127</v>
      </c>
      <c r="BY7" s="216">
        <f t="shared" si="54"/>
        <v>45134</v>
      </c>
      <c r="BZ7" s="216">
        <f>BZ6+1</f>
        <v>45141</v>
      </c>
      <c r="CA7" s="216">
        <f t="shared" ref="CA7:CQ7" si="55">CA6+1</f>
        <v>45148</v>
      </c>
      <c r="CB7" s="216">
        <f t="shared" si="55"/>
        <v>45155</v>
      </c>
      <c r="CC7" s="216">
        <f t="shared" si="55"/>
        <v>45162</v>
      </c>
      <c r="CD7" s="216">
        <f t="shared" si="55"/>
        <v>45169</v>
      </c>
      <c r="CE7" s="216">
        <f t="shared" si="55"/>
        <v>45176</v>
      </c>
      <c r="CF7" s="216">
        <f t="shared" si="55"/>
        <v>45183</v>
      </c>
      <c r="CG7" s="216">
        <f t="shared" si="55"/>
        <v>45190</v>
      </c>
      <c r="CH7" s="216">
        <f t="shared" si="55"/>
        <v>45197</v>
      </c>
      <c r="CI7" s="216">
        <f t="shared" si="55"/>
        <v>45204</v>
      </c>
      <c r="CJ7" s="216">
        <f t="shared" si="55"/>
        <v>45211</v>
      </c>
      <c r="CK7" s="216">
        <f t="shared" si="55"/>
        <v>45218</v>
      </c>
      <c r="CL7" s="216">
        <f t="shared" si="55"/>
        <v>45225</v>
      </c>
      <c r="CM7" s="216">
        <f t="shared" si="55"/>
        <v>45232</v>
      </c>
      <c r="CN7" s="216">
        <f t="shared" si="55"/>
        <v>45239</v>
      </c>
      <c r="CO7" s="216">
        <f t="shared" si="55"/>
        <v>45246</v>
      </c>
      <c r="CP7" s="216">
        <f t="shared" si="55"/>
        <v>45253</v>
      </c>
      <c r="CQ7" s="216">
        <f t="shared" si="55"/>
        <v>45260</v>
      </c>
    </row>
    <row r="8" spans="2:95" ht="15">
      <c r="B8" s="52"/>
      <c r="C8" s="52" t="s">
        <v>33</v>
      </c>
      <c r="D8" s="90" t="s">
        <v>34</v>
      </c>
      <c r="E8" s="8"/>
      <c r="F8" s="113"/>
      <c r="G8" s="113"/>
      <c r="H8" s="113"/>
      <c r="I8" s="113"/>
      <c r="J8" s="330"/>
      <c r="K8" s="150"/>
      <c r="L8" s="1"/>
      <c r="M8" s="9"/>
      <c r="N8" s="72"/>
      <c r="O8" s="246"/>
      <c r="P8" s="8"/>
      <c r="Q8" s="216">
        <f t="shared" si="46"/>
        <v>44715</v>
      </c>
      <c r="R8" s="216">
        <f t="shared" si="46"/>
        <v>44722</v>
      </c>
      <c r="S8" s="216">
        <f t="shared" si="46"/>
        <v>44729</v>
      </c>
      <c r="T8" s="216">
        <f t="shared" si="46"/>
        <v>44736</v>
      </c>
      <c r="U8" s="216">
        <f t="shared" si="46"/>
        <v>44743</v>
      </c>
      <c r="V8" s="216">
        <f t="shared" si="46"/>
        <v>44750</v>
      </c>
      <c r="W8" s="216">
        <f t="shared" si="46"/>
        <v>44757</v>
      </c>
      <c r="X8" s="216">
        <f t="shared" si="46"/>
        <v>44764</v>
      </c>
      <c r="Y8" s="216">
        <f>Y7+1</f>
        <v>44771</v>
      </c>
      <c r="Z8" s="216">
        <f t="shared" si="46"/>
        <v>44778</v>
      </c>
      <c r="AA8" s="216">
        <f>AA7+1</f>
        <v>44785</v>
      </c>
      <c r="AB8" s="216">
        <f t="shared" si="46"/>
        <v>44792</v>
      </c>
      <c r="AC8" s="216">
        <f t="shared" si="46"/>
        <v>44799</v>
      </c>
      <c r="AD8" s="216">
        <f t="shared" si="46"/>
        <v>44806</v>
      </c>
      <c r="AE8" s="216">
        <f t="shared" si="46"/>
        <v>44813</v>
      </c>
      <c r="AF8" s="216">
        <f t="shared" si="46"/>
        <v>44820</v>
      </c>
      <c r="AG8" s="216">
        <f t="shared" si="46"/>
        <v>44827</v>
      </c>
      <c r="AH8" s="216">
        <f t="shared" si="46"/>
        <v>44834</v>
      </c>
      <c r="AI8" s="216">
        <f t="shared" si="46"/>
        <v>44841</v>
      </c>
      <c r="AJ8" s="216">
        <f t="shared" si="46"/>
        <v>44848</v>
      </c>
      <c r="AK8" s="216">
        <f t="shared" si="46"/>
        <v>44855</v>
      </c>
      <c r="AL8" s="216">
        <f t="shared" si="46"/>
        <v>44862</v>
      </c>
      <c r="AM8" s="216">
        <f t="shared" si="46"/>
        <v>44869</v>
      </c>
      <c r="AN8" s="216">
        <f t="shared" si="46"/>
        <v>44876</v>
      </c>
      <c r="AO8" s="216">
        <f t="shared" si="46"/>
        <v>44883</v>
      </c>
      <c r="AP8" s="216">
        <f t="shared" si="46"/>
        <v>44890</v>
      </c>
      <c r="AQ8" s="216">
        <f t="shared" si="46"/>
        <v>44897</v>
      </c>
      <c r="AR8" s="216">
        <f t="shared" si="46"/>
        <v>44904</v>
      </c>
      <c r="AS8" s="216">
        <f t="shared" si="46"/>
        <v>44911</v>
      </c>
      <c r="AT8" s="216">
        <f t="shared" si="46"/>
        <v>44918</v>
      </c>
      <c r="AU8" s="216">
        <f t="shared" si="46"/>
        <v>44925</v>
      </c>
      <c r="AV8" s="216">
        <f t="shared" si="46"/>
        <v>44932</v>
      </c>
      <c r="AW8" s="216">
        <f t="shared" ref="AW8:BD8" si="56">AW7+1</f>
        <v>44939</v>
      </c>
      <c r="AX8" s="216">
        <f t="shared" si="56"/>
        <v>44946</v>
      </c>
      <c r="AY8" s="216">
        <f t="shared" si="56"/>
        <v>44953</v>
      </c>
      <c r="AZ8" s="216">
        <f t="shared" si="56"/>
        <v>44960</v>
      </c>
      <c r="BA8" s="216">
        <f t="shared" si="56"/>
        <v>44967</v>
      </c>
      <c r="BB8" s="216">
        <f t="shared" si="56"/>
        <v>44974</v>
      </c>
      <c r="BC8" s="216">
        <f t="shared" si="56"/>
        <v>44981</v>
      </c>
      <c r="BD8" s="216">
        <f t="shared" si="56"/>
        <v>44988</v>
      </c>
      <c r="BE8" s="216">
        <f>BE7+1</f>
        <v>44995</v>
      </c>
      <c r="BF8" s="216">
        <f t="shared" ref="BF8" si="57">BF7+1</f>
        <v>45002</v>
      </c>
      <c r="BG8" s="216">
        <f>BG7+1</f>
        <v>45009</v>
      </c>
      <c r="BH8" s="216">
        <f t="shared" ref="BH8:CC8" si="58">BH7+1</f>
        <v>45016</v>
      </c>
      <c r="BI8" s="216">
        <f t="shared" si="58"/>
        <v>45023</v>
      </c>
      <c r="BJ8" s="216">
        <f t="shared" si="58"/>
        <v>45030</v>
      </c>
      <c r="BK8" s="216">
        <f t="shared" si="58"/>
        <v>45037</v>
      </c>
      <c r="BL8" s="216">
        <f t="shared" si="58"/>
        <v>45044</v>
      </c>
      <c r="BM8" s="216">
        <f t="shared" si="58"/>
        <v>45051</v>
      </c>
      <c r="BN8" s="216">
        <f t="shared" si="58"/>
        <v>45058</v>
      </c>
      <c r="BO8" s="216">
        <f t="shared" si="58"/>
        <v>45065</v>
      </c>
      <c r="BP8" s="216">
        <f t="shared" si="58"/>
        <v>45072</v>
      </c>
      <c r="BQ8" s="216">
        <f t="shared" si="58"/>
        <v>45079</v>
      </c>
      <c r="BR8" s="216">
        <f t="shared" si="58"/>
        <v>45086</v>
      </c>
      <c r="BS8" s="216">
        <f t="shared" si="58"/>
        <v>45093</v>
      </c>
      <c r="BT8" s="216">
        <f t="shared" si="58"/>
        <v>45100</v>
      </c>
      <c r="BU8" s="216">
        <f t="shared" si="58"/>
        <v>45107</v>
      </c>
      <c r="BV8" s="216">
        <f t="shared" si="58"/>
        <v>45114</v>
      </c>
      <c r="BW8" s="216">
        <f t="shared" si="58"/>
        <v>45121</v>
      </c>
      <c r="BX8" s="216">
        <f t="shared" si="58"/>
        <v>45128</v>
      </c>
      <c r="BY8" s="216">
        <f t="shared" si="58"/>
        <v>45135</v>
      </c>
      <c r="BZ8" s="216">
        <f t="shared" si="58"/>
        <v>45142</v>
      </c>
      <c r="CA8" s="216">
        <f t="shared" si="58"/>
        <v>45149</v>
      </c>
      <c r="CB8" s="216">
        <f t="shared" si="58"/>
        <v>45156</v>
      </c>
      <c r="CC8" s="216">
        <f t="shared" si="58"/>
        <v>45163</v>
      </c>
      <c r="CD8" s="216">
        <f>CD7+1</f>
        <v>45170</v>
      </c>
      <c r="CE8" s="216">
        <f t="shared" ref="CE8:CQ8" si="59">CE7+1</f>
        <v>45177</v>
      </c>
      <c r="CF8" s="216">
        <f t="shared" si="59"/>
        <v>45184</v>
      </c>
      <c r="CG8" s="216">
        <f t="shared" si="59"/>
        <v>45191</v>
      </c>
      <c r="CH8" s="216">
        <f t="shared" si="59"/>
        <v>45198</v>
      </c>
      <c r="CI8" s="216">
        <f t="shared" si="59"/>
        <v>45205</v>
      </c>
      <c r="CJ8" s="216">
        <f t="shared" si="59"/>
        <v>45212</v>
      </c>
      <c r="CK8" s="216">
        <f t="shared" si="59"/>
        <v>45219</v>
      </c>
      <c r="CL8" s="216">
        <f t="shared" si="59"/>
        <v>45226</v>
      </c>
      <c r="CM8" s="216">
        <f t="shared" si="59"/>
        <v>45233</v>
      </c>
      <c r="CN8" s="216">
        <f t="shared" si="59"/>
        <v>45240</v>
      </c>
      <c r="CO8" s="216">
        <f t="shared" si="59"/>
        <v>45247</v>
      </c>
      <c r="CP8" s="216">
        <f t="shared" si="59"/>
        <v>45254</v>
      </c>
      <c r="CQ8" s="78">
        <f t="shared" si="59"/>
        <v>45261</v>
      </c>
    </row>
    <row r="9" spans="2:95" ht="15">
      <c r="B9" s="28"/>
      <c r="C9" s="29"/>
      <c r="D9" s="8"/>
      <c r="E9" s="8"/>
      <c r="F9" s="114"/>
      <c r="G9" s="114"/>
      <c r="H9" s="114"/>
      <c r="I9" s="114"/>
      <c r="J9" s="358"/>
      <c r="K9" s="396"/>
      <c r="L9" s="73"/>
      <c r="M9" s="235"/>
      <c r="N9" s="73"/>
      <c r="O9" s="400"/>
      <c r="P9" s="8"/>
      <c r="Q9" s="217">
        <f t="shared" si="46"/>
        <v>44716</v>
      </c>
      <c r="R9" s="217">
        <f t="shared" si="46"/>
        <v>44723</v>
      </c>
      <c r="S9" s="217">
        <f t="shared" si="46"/>
        <v>44730</v>
      </c>
      <c r="T9" s="217">
        <f t="shared" si="46"/>
        <v>44737</v>
      </c>
      <c r="U9" s="217">
        <f t="shared" si="46"/>
        <v>44744</v>
      </c>
      <c r="V9" s="217">
        <f t="shared" si="46"/>
        <v>44751</v>
      </c>
      <c r="W9" s="217">
        <f t="shared" si="46"/>
        <v>44758</v>
      </c>
      <c r="X9" s="217">
        <f t="shared" si="46"/>
        <v>44765</v>
      </c>
      <c r="Y9" s="217">
        <f>Y8+1</f>
        <v>44772</v>
      </c>
      <c r="Z9" s="217">
        <f t="shared" si="46"/>
        <v>44779</v>
      </c>
      <c r="AA9" s="217">
        <f t="shared" si="46"/>
        <v>44786</v>
      </c>
      <c r="AB9" s="217">
        <f t="shared" si="46"/>
        <v>44793</v>
      </c>
      <c r="AC9" s="217">
        <f t="shared" si="46"/>
        <v>44800</v>
      </c>
      <c r="AD9" s="217">
        <f t="shared" si="46"/>
        <v>44807</v>
      </c>
      <c r="AE9" s="217">
        <f t="shared" si="46"/>
        <v>44814</v>
      </c>
      <c r="AF9" s="217">
        <f t="shared" si="46"/>
        <v>44821</v>
      </c>
      <c r="AG9" s="217">
        <f t="shared" si="46"/>
        <v>44828</v>
      </c>
      <c r="AH9" s="217">
        <f>AH8+1</f>
        <v>44835</v>
      </c>
      <c r="AI9" s="217">
        <f t="shared" si="46"/>
        <v>44842</v>
      </c>
      <c r="AJ9" s="217">
        <f t="shared" si="46"/>
        <v>44849</v>
      </c>
      <c r="AK9" s="217">
        <f t="shared" si="46"/>
        <v>44856</v>
      </c>
      <c r="AL9" s="217">
        <f t="shared" si="46"/>
        <v>44863</v>
      </c>
      <c r="AM9" s="217">
        <f t="shared" si="46"/>
        <v>44870</v>
      </c>
      <c r="AN9" s="217">
        <f t="shared" si="46"/>
        <v>44877</v>
      </c>
      <c r="AO9" s="217">
        <f t="shared" si="46"/>
        <v>44884</v>
      </c>
      <c r="AP9" s="217">
        <f t="shared" si="46"/>
        <v>44891</v>
      </c>
      <c r="AQ9" s="217">
        <f t="shared" si="46"/>
        <v>44898</v>
      </c>
      <c r="AR9" s="217">
        <f t="shared" si="46"/>
        <v>44905</v>
      </c>
      <c r="AS9" s="217">
        <f t="shared" si="46"/>
        <v>44912</v>
      </c>
      <c r="AT9" s="217">
        <f t="shared" si="46"/>
        <v>44919</v>
      </c>
      <c r="AU9" s="217">
        <f t="shared" si="46"/>
        <v>44926</v>
      </c>
      <c r="AV9" s="217">
        <f t="shared" si="46"/>
        <v>44933</v>
      </c>
      <c r="AW9" s="217">
        <f t="shared" ref="AW9:BD9" si="60">AW8+1</f>
        <v>44940</v>
      </c>
      <c r="AX9" s="217">
        <f t="shared" si="60"/>
        <v>44947</v>
      </c>
      <c r="AY9" s="217">
        <f t="shared" si="60"/>
        <v>44954</v>
      </c>
      <c r="AZ9" s="217">
        <f t="shared" si="60"/>
        <v>44961</v>
      </c>
      <c r="BA9" s="217">
        <f t="shared" si="60"/>
        <v>44968</v>
      </c>
      <c r="BB9" s="217">
        <f t="shared" si="60"/>
        <v>44975</v>
      </c>
      <c r="BC9" s="217">
        <f t="shared" si="60"/>
        <v>44982</v>
      </c>
      <c r="BD9" s="217">
        <f t="shared" si="60"/>
        <v>44989</v>
      </c>
      <c r="BE9" s="217">
        <f>BE8+1</f>
        <v>44996</v>
      </c>
      <c r="BF9" s="217">
        <f t="shared" ref="BF9:BM9" si="61">BF8+1</f>
        <v>45003</v>
      </c>
      <c r="BG9" s="217">
        <f t="shared" si="61"/>
        <v>45010</v>
      </c>
      <c r="BH9" s="217">
        <f t="shared" si="61"/>
        <v>45017</v>
      </c>
      <c r="BI9" s="217">
        <f t="shared" si="61"/>
        <v>45024</v>
      </c>
      <c r="BJ9" s="217">
        <f t="shared" si="61"/>
        <v>45031</v>
      </c>
      <c r="BK9" s="217">
        <f t="shared" si="61"/>
        <v>45038</v>
      </c>
      <c r="BL9" s="217">
        <f t="shared" si="61"/>
        <v>45045</v>
      </c>
      <c r="BM9" s="217">
        <f t="shared" si="61"/>
        <v>45052</v>
      </c>
      <c r="BN9" s="217">
        <f>BN8+1</f>
        <v>45059</v>
      </c>
      <c r="BO9" s="217">
        <f t="shared" ref="BO9:CJ9" si="62">BO8+1</f>
        <v>45066</v>
      </c>
      <c r="BP9" s="217">
        <f t="shared" si="62"/>
        <v>45073</v>
      </c>
      <c r="BQ9" s="217">
        <f t="shared" si="62"/>
        <v>45080</v>
      </c>
      <c r="BR9" s="217">
        <f t="shared" si="62"/>
        <v>45087</v>
      </c>
      <c r="BS9" s="217">
        <f t="shared" si="62"/>
        <v>45094</v>
      </c>
      <c r="BT9" s="217">
        <f t="shared" si="62"/>
        <v>45101</v>
      </c>
      <c r="BU9" s="217">
        <f t="shared" si="62"/>
        <v>45108</v>
      </c>
      <c r="BV9" s="217">
        <f t="shared" si="62"/>
        <v>45115</v>
      </c>
      <c r="BW9" s="217">
        <f t="shared" si="62"/>
        <v>45122</v>
      </c>
      <c r="BX9" s="217">
        <f t="shared" si="62"/>
        <v>45129</v>
      </c>
      <c r="BY9" s="217">
        <f t="shared" si="62"/>
        <v>45136</v>
      </c>
      <c r="BZ9" s="217">
        <f t="shared" si="62"/>
        <v>45143</v>
      </c>
      <c r="CA9" s="217">
        <f t="shared" si="62"/>
        <v>45150</v>
      </c>
      <c r="CB9" s="217">
        <f t="shared" si="62"/>
        <v>45157</v>
      </c>
      <c r="CC9" s="217">
        <f t="shared" si="62"/>
        <v>45164</v>
      </c>
      <c r="CD9" s="217">
        <f t="shared" si="62"/>
        <v>45171</v>
      </c>
      <c r="CE9" s="217">
        <f t="shared" si="62"/>
        <v>45178</v>
      </c>
      <c r="CF9" s="217">
        <f t="shared" si="62"/>
        <v>45185</v>
      </c>
      <c r="CG9" s="217">
        <f t="shared" si="62"/>
        <v>45192</v>
      </c>
      <c r="CH9" s="217">
        <f t="shared" si="62"/>
        <v>45199</v>
      </c>
      <c r="CI9" s="217">
        <f t="shared" si="62"/>
        <v>45206</v>
      </c>
      <c r="CJ9" s="217">
        <f t="shared" si="62"/>
        <v>45213</v>
      </c>
      <c r="CK9" s="217">
        <f>CK8+1</f>
        <v>45220</v>
      </c>
      <c r="CL9" s="217">
        <f t="shared" ref="CL9:CQ9" si="63">CL8+1</f>
        <v>45227</v>
      </c>
      <c r="CM9" s="217">
        <f t="shared" si="63"/>
        <v>45234</v>
      </c>
      <c r="CN9" s="217">
        <f t="shared" si="63"/>
        <v>45241</v>
      </c>
      <c r="CO9" s="217">
        <f t="shared" si="63"/>
        <v>45248</v>
      </c>
      <c r="CP9" s="217">
        <f t="shared" si="63"/>
        <v>45255</v>
      </c>
      <c r="CQ9" s="116">
        <f t="shared" si="63"/>
        <v>45262</v>
      </c>
    </row>
    <row r="10" spans="2:95">
      <c r="B10" s="7"/>
      <c r="C10" s="7"/>
      <c r="D10" s="8"/>
      <c r="E10" s="8"/>
      <c r="F10" s="114"/>
      <c r="G10" s="114"/>
      <c r="H10" s="114"/>
      <c r="I10" s="114"/>
      <c r="J10" s="331"/>
      <c r="K10" s="397"/>
      <c r="L10" s="69"/>
      <c r="M10" s="235"/>
      <c r="N10" s="80"/>
      <c r="O10" s="247"/>
      <c r="P10" s="8"/>
      <c r="Q10" s="217">
        <f t="shared" ref="Q10:AV10" si="64">Q9+1</f>
        <v>44717</v>
      </c>
      <c r="R10" s="217">
        <f t="shared" si="64"/>
        <v>44724</v>
      </c>
      <c r="S10" s="217">
        <f t="shared" si="64"/>
        <v>44731</v>
      </c>
      <c r="T10" s="217">
        <f t="shared" si="64"/>
        <v>44738</v>
      </c>
      <c r="U10" s="217">
        <f t="shared" si="64"/>
        <v>44745</v>
      </c>
      <c r="V10" s="217">
        <f t="shared" si="64"/>
        <v>44752</v>
      </c>
      <c r="W10" s="217">
        <f t="shared" si="64"/>
        <v>44759</v>
      </c>
      <c r="X10" s="217">
        <f t="shared" si="64"/>
        <v>44766</v>
      </c>
      <c r="Y10" s="217">
        <f>Y9+1</f>
        <v>44773</v>
      </c>
      <c r="Z10" s="217">
        <f t="shared" ref="Z10:AG10" si="65">Z9+1</f>
        <v>44780</v>
      </c>
      <c r="AA10" s="217">
        <f t="shared" si="65"/>
        <v>44787</v>
      </c>
      <c r="AB10" s="217">
        <f t="shared" si="65"/>
        <v>44794</v>
      </c>
      <c r="AC10" s="217">
        <f t="shared" si="65"/>
        <v>44801</v>
      </c>
      <c r="AD10" s="217">
        <f t="shared" si="65"/>
        <v>44808</v>
      </c>
      <c r="AE10" s="217">
        <f t="shared" si="65"/>
        <v>44815</v>
      </c>
      <c r="AF10" s="217">
        <f t="shared" si="65"/>
        <v>44822</v>
      </c>
      <c r="AG10" s="217">
        <f t="shared" si="65"/>
        <v>44829</v>
      </c>
      <c r="AH10" s="217">
        <f>AH9+1</f>
        <v>44836</v>
      </c>
      <c r="AI10" s="217">
        <f t="shared" ref="AI10:AU10" si="66">AI9+1</f>
        <v>44843</v>
      </c>
      <c r="AJ10" s="217">
        <f t="shared" si="66"/>
        <v>44850</v>
      </c>
      <c r="AK10" s="217">
        <f t="shared" si="66"/>
        <v>44857</v>
      </c>
      <c r="AL10" s="217">
        <f t="shared" si="66"/>
        <v>44864</v>
      </c>
      <c r="AM10" s="217">
        <f t="shared" si="66"/>
        <v>44871</v>
      </c>
      <c r="AN10" s="217">
        <f t="shared" si="66"/>
        <v>44878</v>
      </c>
      <c r="AO10" s="217">
        <f t="shared" si="66"/>
        <v>44885</v>
      </c>
      <c r="AP10" s="217">
        <f t="shared" si="66"/>
        <v>44892</v>
      </c>
      <c r="AQ10" s="217">
        <f t="shared" si="66"/>
        <v>44899</v>
      </c>
      <c r="AR10" s="217">
        <f t="shared" si="66"/>
        <v>44906</v>
      </c>
      <c r="AS10" s="217">
        <f t="shared" si="66"/>
        <v>44913</v>
      </c>
      <c r="AT10" s="217">
        <f t="shared" si="66"/>
        <v>44920</v>
      </c>
      <c r="AU10" s="217">
        <f t="shared" si="66"/>
        <v>44927</v>
      </c>
      <c r="AV10" s="217">
        <f t="shared" si="64"/>
        <v>44934</v>
      </c>
      <c r="AW10" s="217">
        <f t="shared" ref="AW10:BD10" si="67">AW9+1</f>
        <v>44941</v>
      </c>
      <c r="AX10" s="217">
        <f t="shared" si="67"/>
        <v>44948</v>
      </c>
      <c r="AY10" s="217">
        <f t="shared" si="67"/>
        <v>44955</v>
      </c>
      <c r="AZ10" s="217">
        <f t="shared" si="67"/>
        <v>44962</v>
      </c>
      <c r="BA10" s="217">
        <f t="shared" si="67"/>
        <v>44969</v>
      </c>
      <c r="BB10" s="217">
        <f t="shared" si="67"/>
        <v>44976</v>
      </c>
      <c r="BC10" s="217">
        <f t="shared" si="67"/>
        <v>44983</v>
      </c>
      <c r="BD10" s="217">
        <f t="shared" si="67"/>
        <v>44990</v>
      </c>
      <c r="BE10" s="217">
        <f>BE9+1</f>
        <v>44997</v>
      </c>
      <c r="BF10" s="217">
        <f t="shared" ref="BF10:BM10" si="68">BF9+1</f>
        <v>45004</v>
      </c>
      <c r="BG10" s="217">
        <f t="shared" si="68"/>
        <v>45011</v>
      </c>
      <c r="BH10" s="217">
        <f t="shared" si="68"/>
        <v>45018</v>
      </c>
      <c r="BI10" s="217">
        <f t="shared" si="68"/>
        <v>45025</v>
      </c>
      <c r="BJ10" s="217">
        <f t="shared" si="68"/>
        <v>45032</v>
      </c>
      <c r="BK10" s="217">
        <f t="shared" si="68"/>
        <v>45039</v>
      </c>
      <c r="BL10" s="217">
        <f t="shared" si="68"/>
        <v>45046</v>
      </c>
      <c r="BM10" s="217">
        <f t="shared" si="68"/>
        <v>45053</v>
      </c>
      <c r="BN10" s="217">
        <f>BN9+1</f>
        <v>45060</v>
      </c>
      <c r="BO10" s="217">
        <f t="shared" ref="BO10:CJ10" si="69">BO9+1</f>
        <v>45067</v>
      </c>
      <c r="BP10" s="217">
        <f t="shared" si="69"/>
        <v>45074</v>
      </c>
      <c r="BQ10" s="217">
        <f t="shared" si="69"/>
        <v>45081</v>
      </c>
      <c r="BR10" s="217">
        <f t="shared" si="69"/>
        <v>45088</v>
      </c>
      <c r="BS10" s="217">
        <f t="shared" si="69"/>
        <v>45095</v>
      </c>
      <c r="BT10" s="217">
        <f t="shared" si="69"/>
        <v>45102</v>
      </c>
      <c r="BU10" s="217">
        <f t="shared" si="69"/>
        <v>45109</v>
      </c>
      <c r="BV10" s="217">
        <f t="shared" si="69"/>
        <v>45116</v>
      </c>
      <c r="BW10" s="217">
        <f t="shared" si="69"/>
        <v>45123</v>
      </c>
      <c r="BX10" s="217">
        <f t="shared" si="69"/>
        <v>45130</v>
      </c>
      <c r="BY10" s="217">
        <f t="shared" si="69"/>
        <v>45137</v>
      </c>
      <c r="BZ10" s="217">
        <f t="shared" si="69"/>
        <v>45144</v>
      </c>
      <c r="CA10" s="217">
        <f t="shared" si="69"/>
        <v>45151</v>
      </c>
      <c r="CB10" s="217">
        <f t="shared" si="69"/>
        <v>45158</v>
      </c>
      <c r="CC10" s="217">
        <f t="shared" si="69"/>
        <v>45165</v>
      </c>
      <c r="CD10" s="217">
        <f t="shared" si="69"/>
        <v>45172</v>
      </c>
      <c r="CE10" s="217">
        <f t="shared" si="69"/>
        <v>45179</v>
      </c>
      <c r="CF10" s="217">
        <f t="shared" si="69"/>
        <v>45186</v>
      </c>
      <c r="CG10" s="217">
        <f t="shared" si="69"/>
        <v>45193</v>
      </c>
      <c r="CH10" s="217">
        <f t="shared" si="69"/>
        <v>45200</v>
      </c>
      <c r="CI10" s="217">
        <f t="shared" si="69"/>
        <v>45207</v>
      </c>
      <c r="CJ10" s="217">
        <f t="shared" si="69"/>
        <v>45214</v>
      </c>
      <c r="CK10" s="217">
        <f>CK9+1</f>
        <v>45221</v>
      </c>
      <c r="CL10" s="217">
        <f t="shared" ref="CL10:CQ10" si="70">CL9+1</f>
        <v>45228</v>
      </c>
      <c r="CM10" s="217">
        <f t="shared" si="70"/>
        <v>45235</v>
      </c>
      <c r="CN10" s="217">
        <f t="shared" si="70"/>
        <v>45242</v>
      </c>
      <c r="CO10" s="217">
        <f t="shared" si="70"/>
        <v>45249</v>
      </c>
      <c r="CP10" s="217">
        <f t="shared" si="70"/>
        <v>45256</v>
      </c>
      <c r="CQ10" s="116">
        <f t="shared" si="70"/>
        <v>45263</v>
      </c>
    </row>
    <row r="11" spans="2:95" ht="15">
      <c r="B11" s="7"/>
      <c r="C11" s="7"/>
      <c r="D11" s="8"/>
      <c r="E11" s="8"/>
      <c r="F11" s="8"/>
      <c r="H11" s="8"/>
      <c r="J11" s="331"/>
      <c r="K11" s="358"/>
      <c r="L11" s="8"/>
      <c r="M11" s="28"/>
      <c r="N11" s="8"/>
      <c r="O11" s="247"/>
      <c r="P11" s="8"/>
      <c r="Q11" s="15"/>
      <c r="R11" s="15"/>
      <c r="S11" s="15"/>
      <c r="T11" s="15"/>
      <c r="U11" s="15"/>
      <c r="V11" s="15"/>
      <c r="W11" s="15"/>
      <c r="X11" s="15"/>
      <c r="Y11" s="4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W11" s="15"/>
      <c r="AX11" s="15"/>
      <c r="AY11" s="15"/>
      <c r="AZ11" s="15"/>
      <c r="BA11" s="15"/>
      <c r="BB11" s="15"/>
      <c r="BC11" s="15"/>
      <c r="BD11" s="15"/>
      <c r="BE11" s="4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</row>
    <row r="12" spans="2:95" ht="28.5">
      <c r="B12" s="389" t="s">
        <v>13</v>
      </c>
      <c r="C12" s="389"/>
      <c r="D12" s="389"/>
      <c r="E12" s="36"/>
      <c r="F12" s="36"/>
      <c r="G12" s="36"/>
      <c r="H12" s="36"/>
      <c r="I12" s="36"/>
      <c r="J12" s="332"/>
      <c r="K12" s="36"/>
      <c r="L12" s="36"/>
      <c r="M12" s="36" t="s">
        <v>3</v>
      </c>
      <c r="N12" s="46" t="s">
        <v>4</v>
      </c>
      <c r="O12" s="36" t="s">
        <v>14</v>
      </c>
      <c r="P12" s="38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</row>
    <row r="13" spans="2:95" ht="30.6" customHeight="1">
      <c r="B13" s="77"/>
      <c r="C13" s="76"/>
      <c r="D13" s="212" t="s">
        <v>49</v>
      </c>
      <c r="E13" s="117" t="s">
        <v>78</v>
      </c>
      <c r="F13" s="361" t="s">
        <v>5</v>
      </c>
      <c r="G13" s="361" t="s">
        <v>0</v>
      </c>
      <c r="H13" s="362" t="s">
        <v>140</v>
      </c>
      <c r="I13" s="362" t="s">
        <v>141</v>
      </c>
      <c r="J13" s="361" t="s">
        <v>9</v>
      </c>
      <c r="K13" s="117" t="s">
        <v>9</v>
      </c>
      <c r="L13" s="117" t="s">
        <v>48</v>
      </c>
      <c r="M13" s="237"/>
      <c r="N13" s="117"/>
      <c r="O13" s="119"/>
      <c r="P13" s="66"/>
      <c r="Q13" s="67"/>
      <c r="R13" s="68"/>
      <c r="S13" s="68"/>
      <c r="T13" s="68"/>
      <c r="U13" s="68"/>
      <c r="V13" s="68"/>
      <c r="W13" s="68"/>
      <c r="X13" s="68"/>
      <c r="Y13" s="68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67"/>
      <c r="AX13" s="68"/>
      <c r="AY13" s="68"/>
      <c r="AZ13" s="68"/>
      <c r="BA13" s="68"/>
      <c r="BB13" s="68"/>
      <c r="BC13" s="68"/>
      <c r="BD13" s="68"/>
      <c r="BE13" s="68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</row>
    <row r="14" spans="2:95" s="274" customFormat="1" ht="15.95" customHeight="1">
      <c r="B14" s="275" t="s">
        <v>12</v>
      </c>
      <c r="C14" s="276"/>
      <c r="D14" s="277"/>
      <c r="E14" s="278"/>
      <c r="F14" s="279"/>
      <c r="G14" s="279"/>
      <c r="H14" s="280"/>
      <c r="I14" s="280"/>
      <c r="J14" s="334"/>
      <c r="K14" s="278"/>
      <c r="L14" s="278"/>
      <c r="M14" s="281"/>
      <c r="N14" s="278"/>
      <c r="O14" s="282"/>
      <c r="P14" s="283"/>
      <c r="Q14" s="284"/>
      <c r="R14" s="285"/>
      <c r="S14" s="285"/>
      <c r="T14" s="285"/>
      <c r="U14" s="285"/>
      <c r="V14" s="285"/>
      <c r="W14" s="285"/>
      <c r="X14" s="285"/>
      <c r="Y14" s="285"/>
      <c r="Z14" s="286"/>
      <c r="AA14" s="286"/>
      <c r="AB14" s="286"/>
      <c r="AC14" s="286"/>
      <c r="AD14" s="286"/>
      <c r="AE14" s="286"/>
      <c r="AF14" s="286"/>
      <c r="AG14" s="286"/>
      <c r="AH14" s="286"/>
      <c r="AI14" s="286"/>
      <c r="AJ14" s="286"/>
      <c r="AK14" s="286"/>
      <c r="AL14" s="286"/>
      <c r="AM14" s="286"/>
      <c r="AN14" s="286"/>
      <c r="AO14" s="286"/>
      <c r="AP14" s="286"/>
      <c r="AQ14" s="286"/>
      <c r="AR14" s="286"/>
      <c r="AS14" s="286"/>
      <c r="AT14" s="286"/>
      <c r="AU14" s="286"/>
      <c r="AV14" s="286"/>
      <c r="AW14" s="284"/>
      <c r="AX14" s="285"/>
      <c r="AY14" s="285"/>
      <c r="AZ14" s="285"/>
      <c r="BA14" s="285"/>
      <c r="BB14" s="285"/>
      <c r="BC14" s="285"/>
      <c r="BD14" s="285"/>
      <c r="BE14" s="285"/>
      <c r="BF14" s="286"/>
      <c r="BG14" s="286"/>
      <c r="BH14" s="286"/>
      <c r="BI14" s="286"/>
      <c r="BJ14" s="286"/>
      <c r="BK14" s="286"/>
      <c r="BL14" s="286"/>
      <c r="BM14" s="286"/>
      <c r="BN14" s="286"/>
      <c r="BO14" s="286"/>
      <c r="BP14" s="286"/>
      <c r="BQ14" s="286"/>
      <c r="BR14" s="286"/>
      <c r="BS14" s="286"/>
      <c r="BT14" s="286"/>
      <c r="BU14" s="286"/>
      <c r="BV14" s="286"/>
      <c r="BW14" s="286"/>
      <c r="BX14" s="286"/>
      <c r="BY14" s="286"/>
      <c r="BZ14" s="286"/>
      <c r="CA14" s="286"/>
      <c r="CB14" s="286"/>
      <c r="CC14" s="286"/>
      <c r="CD14" s="286"/>
      <c r="CE14" s="286"/>
      <c r="CF14" s="286"/>
      <c r="CG14" s="286"/>
      <c r="CH14" s="286"/>
      <c r="CI14" s="286"/>
      <c r="CJ14" s="286"/>
      <c r="CK14" s="286"/>
      <c r="CL14" s="286"/>
      <c r="CM14" s="286"/>
      <c r="CN14" s="286"/>
      <c r="CO14" s="286"/>
      <c r="CP14" s="286"/>
      <c r="CQ14" s="286"/>
    </row>
    <row r="15" spans="2:95" ht="15.75" customHeight="1">
      <c r="B15" s="99"/>
      <c r="C15" s="99"/>
      <c r="D15" s="99"/>
      <c r="E15" s="100"/>
      <c r="F15" s="101"/>
      <c r="G15" s="101"/>
      <c r="H15" s="101"/>
      <c r="I15" s="101"/>
      <c r="J15" s="335"/>
      <c r="K15" s="101"/>
      <c r="L15" s="101"/>
      <c r="M15" s="102"/>
      <c r="N15" s="103"/>
      <c r="O15" s="102"/>
      <c r="P15" s="104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</row>
    <row r="16" spans="2:95" ht="15.75" customHeight="1">
      <c r="B16" s="109" t="s">
        <v>44</v>
      </c>
      <c r="C16" s="110"/>
      <c r="D16" s="131">
        <v>30</v>
      </c>
      <c r="E16" s="87" t="s">
        <v>89</v>
      </c>
      <c r="F16" s="206">
        <f>'TV reitingai'!F88</f>
        <v>0.2</v>
      </c>
      <c r="G16" s="206">
        <f>'TV reitingai'!G88</f>
        <v>0.2</v>
      </c>
      <c r="H16" s="206">
        <f>F16*J16</f>
        <v>2.6</v>
      </c>
      <c r="I16" s="206">
        <f>G16*J16</f>
        <v>2.6</v>
      </c>
      <c r="J16" s="336">
        <v>13</v>
      </c>
      <c r="K16" s="131">
        <f>SUM(Q16:CQ16)</f>
        <v>13</v>
      </c>
      <c r="L16" s="126">
        <v>62.029700000010003</v>
      </c>
      <c r="M16" s="238" t="s">
        <v>16</v>
      </c>
      <c r="N16" s="130" t="s">
        <v>16</v>
      </c>
      <c r="O16" s="127">
        <f t="shared" ref="O16:O47" si="71">J16*L16</f>
        <v>806.38610000013</v>
      </c>
      <c r="P16" s="88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>
        <v>1</v>
      </c>
      <c r="BB16" s="65">
        <v>1</v>
      </c>
      <c r="BC16" s="65">
        <v>1</v>
      </c>
      <c r="BD16" s="65">
        <v>1</v>
      </c>
      <c r="BE16" s="65">
        <v>1</v>
      </c>
      <c r="BF16" s="65">
        <v>1</v>
      </c>
      <c r="BG16" s="65">
        <v>1</v>
      </c>
      <c r="BH16" s="65">
        <v>1</v>
      </c>
      <c r="BI16" s="65">
        <v>1</v>
      </c>
      <c r="BJ16" s="65">
        <v>1</v>
      </c>
      <c r="BK16" s="65">
        <v>1</v>
      </c>
      <c r="BL16" s="65">
        <v>2</v>
      </c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</row>
    <row r="17" spans="2:95" ht="15.75" customHeight="1">
      <c r="B17" s="109" t="s">
        <v>44</v>
      </c>
      <c r="C17" s="110"/>
      <c r="D17" s="131">
        <v>30</v>
      </c>
      <c r="E17" s="87" t="s">
        <v>79</v>
      </c>
      <c r="F17" s="206">
        <f>'TV reitingai'!F89</f>
        <v>0.8</v>
      </c>
      <c r="G17" s="206">
        <f>'TV reitingai'!G89</f>
        <v>1</v>
      </c>
      <c r="H17" s="206">
        <f t="shared" ref="H17:H80" si="72">F17*J17</f>
        <v>10.4</v>
      </c>
      <c r="I17" s="206">
        <f t="shared" ref="I17:I80" si="73">G17*J17</f>
        <v>13</v>
      </c>
      <c r="J17" s="336">
        <v>13</v>
      </c>
      <c r="K17" s="131">
        <f t="shared" ref="K17:K80" si="74">SUM(Q17:CQ17)</f>
        <v>13</v>
      </c>
      <c r="L17" s="126">
        <f>+L16</f>
        <v>62.029700000010003</v>
      </c>
      <c r="M17" s="238" t="s">
        <v>16</v>
      </c>
      <c r="N17" s="130" t="s">
        <v>16</v>
      </c>
      <c r="O17" s="127">
        <f t="shared" si="71"/>
        <v>806.38610000013</v>
      </c>
      <c r="P17" s="88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>
        <v>1</v>
      </c>
      <c r="BB17" s="65">
        <v>1</v>
      </c>
      <c r="BC17" s="65">
        <v>1</v>
      </c>
      <c r="BD17" s="65">
        <v>1</v>
      </c>
      <c r="BE17" s="65">
        <v>1</v>
      </c>
      <c r="BF17" s="65">
        <v>1</v>
      </c>
      <c r="BG17" s="65">
        <v>1</v>
      </c>
      <c r="BH17" s="65">
        <v>1</v>
      </c>
      <c r="BI17" s="65">
        <v>1</v>
      </c>
      <c r="BJ17" s="65">
        <v>1</v>
      </c>
      <c r="BK17" s="65">
        <v>1</v>
      </c>
      <c r="BL17" s="65">
        <v>2</v>
      </c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</row>
    <row r="18" spans="2:95" ht="15.75" customHeight="1">
      <c r="B18" s="179" t="s">
        <v>44</v>
      </c>
      <c r="D18" s="56">
        <v>30</v>
      </c>
      <c r="E18" s="87" t="s">
        <v>80</v>
      </c>
      <c r="F18" s="209">
        <f>'TV reitingai'!F90</f>
        <v>1</v>
      </c>
      <c r="G18" s="209">
        <f>'TV reitingai'!G90</f>
        <v>1.2</v>
      </c>
      <c r="H18" s="209">
        <f t="shared" si="72"/>
        <v>12</v>
      </c>
      <c r="I18" s="209">
        <f t="shared" si="73"/>
        <v>14.399999999999999</v>
      </c>
      <c r="J18" s="337">
        <v>12</v>
      </c>
      <c r="K18" s="211">
        <f t="shared" si="74"/>
        <v>12</v>
      </c>
      <c r="L18" s="126">
        <f t="shared" ref="L18:L26" si="75">+L17</f>
        <v>62.029700000010003</v>
      </c>
      <c r="M18" s="238" t="s">
        <v>16</v>
      </c>
      <c r="N18" s="130" t="s">
        <v>16</v>
      </c>
      <c r="O18" s="127">
        <f t="shared" si="71"/>
        <v>744.35640000012006</v>
      </c>
      <c r="P18" s="88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>
        <v>1</v>
      </c>
      <c r="BB18" s="65">
        <v>1</v>
      </c>
      <c r="BC18" s="65">
        <v>1</v>
      </c>
      <c r="BD18" s="65">
        <v>1</v>
      </c>
      <c r="BE18" s="65">
        <v>1</v>
      </c>
      <c r="BF18" s="65">
        <v>1</v>
      </c>
      <c r="BG18" s="65">
        <v>1</v>
      </c>
      <c r="BH18" s="65">
        <v>1</v>
      </c>
      <c r="BI18" s="65">
        <v>1</v>
      </c>
      <c r="BJ18" s="65">
        <v>1</v>
      </c>
      <c r="BK18" s="65">
        <v>1</v>
      </c>
      <c r="BL18" s="65">
        <v>1</v>
      </c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</row>
    <row r="19" spans="2:95" ht="15.75" customHeight="1">
      <c r="B19" s="109" t="s">
        <v>44</v>
      </c>
      <c r="C19" s="110"/>
      <c r="D19" s="131">
        <v>30</v>
      </c>
      <c r="E19" s="87" t="s">
        <v>81</v>
      </c>
      <c r="F19" s="206">
        <f>'TV reitingai'!F91</f>
        <v>1.1000000000000001</v>
      </c>
      <c r="G19" s="206">
        <f>'TV reitingai'!G91</f>
        <v>1.4</v>
      </c>
      <c r="H19" s="206">
        <f t="shared" si="72"/>
        <v>13.200000000000001</v>
      </c>
      <c r="I19" s="206">
        <f t="shared" si="73"/>
        <v>16.799999999999997</v>
      </c>
      <c r="J19" s="336">
        <v>12</v>
      </c>
      <c r="K19" s="131">
        <f t="shared" si="74"/>
        <v>12</v>
      </c>
      <c r="L19" s="126">
        <f t="shared" si="75"/>
        <v>62.029700000010003</v>
      </c>
      <c r="M19" s="238" t="s">
        <v>16</v>
      </c>
      <c r="N19" s="130" t="s">
        <v>16</v>
      </c>
      <c r="O19" s="127">
        <f t="shared" si="71"/>
        <v>744.35640000012006</v>
      </c>
      <c r="P19" s="88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>
        <v>1</v>
      </c>
      <c r="BB19" s="65">
        <v>1</v>
      </c>
      <c r="BC19" s="65">
        <v>1</v>
      </c>
      <c r="BD19" s="65">
        <v>1</v>
      </c>
      <c r="BE19" s="65">
        <v>1</v>
      </c>
      <c r="BF19" s="65">
        <v>1</v>
      </c>
      <c r="BG19" s="65">
        <v>1</v>
      </c>
      <c r="BH19" s="65">
        <v>1</v>
      </c>
      <c r="BI19" s="65">
        <v>1</v>
      </c>
      <c r="BJ19" s="65">
        <v>1</v>
      </c>
      <c r="BK19" s="65">
        <v>1</v>
      </c>
      <c r="BL19" s="65">
        <v>1</v>
      </c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</row>
    <row r="20" spans="2:95" ht="15.75" customHeight="1">
      <c r="B20" s="109" t="s">
        <v>44</v>
      </c>
      <c r="C20" s="110"/>
      <c r="D20" s="131">
        <v>30</v>
      </c>
      <c r="E20" s="87" t="s">
        <v>82</v>
      </c>
      <c r="F20" s="206">
        <f>'TV reitingai'!F92</f>
        <v>1.1000000000000001</v>
      </c>
      <c r="G20" s="206">
        <f>'TV reitingai'!G92</f>
        <v>1.3</v>
      </c>
      <c r="H20" s="206">
        <f t="shared" si="72"/>
        <v>13.200000000000001</v>
      </c>
      <c r="I20" s="206">
        <f t="shared" si="73"/>
        <v>15.600000000000001</v>
      </c>
      <c r="J20" s="336">
        <v>12</v>
      </c>
      <c r="K20" s="131">
        <f t="shared" si="74"/>
        <v>12</v>
      </c>
      <c r="L20" s="126">
        <f t="shared" si="75"/>
        <v>62.029700000010003</v>
      </c>
      <c r="M20" s="238" t="s">
        <v>16</v>
      </c>
      <c r="N20" s="130" t="s">
        <v>16</v>
      </c>
      <c r="O20" s="127">
        <f t="shared" si="71"/>
        <v>744.35640000012006</v>
      </c>
      <c r="P20" s="88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>
        <v>1</v>
      </c>
      <c r="BB20" s="65">
        <v>1</v>
      </c>
      <c r="BC20" s="65">
        <v>1</v>
      </c>
      <c r="BD20" s="65">
        <v>1</v>
      </c>
      <c r="BE20" s="65">
        <v>1</v>
      </c>
      <c r="BF20" s="65">
        <v>1</v>
      </c>
      <c r="BG20" s="65">
        <v>1</v>
      </c>
      <c r="BH20" s="65">
        <v>1</v>
      </c>
      <c r="BI20" s="65">
        <v>1</v>
      </c>
      <c r="BJ20" s="65">
        <v>1</v>
      </c>
      <c r="BK20" s="65">
        <v>1</v>
      </c>
      <c r="BL20" s="65">
        <v>1</v>
      </c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</row>
    <row r="21" spans="2:95" ht="15.75" customHeight="1">
      <c r="B21" s="109" t="s">
        <v>44</v>
      </c>
      <c r="C21" s="110"/>
      <c r="D21" s="131">
        <v>30</v>
      </c>
      <c r="E21" s="87" t="s">
        <v>83</v>
      </c>
      <c r="F21" s="206">
        <f>'TV reitingai'!F93</f>
        <v>1.1000000000000001</v>
      </c>
      <c r="G21" s="206">
        <f>'TV reitingai'!G93</f>
        <v>1.3</v>
      </c>
      <c r="H21" s="206">
        <f t="shared" si="72"/>
        <v>13.200000000000001</v>
      </c>
      <c r="I21" s="206">
        <f t="shared" si="73"/>
        <v>15.600000000000001</v>
      </c>
      <c r="J21" s="336">
        <v>12</v>
      </c>
      <c r="K21" s="131">
        <f t="shared" si="74"/>
        <v>12</v>
      </c>
      <c r="L21" s="126">
        <f t="shared" si="75"/>
        <v>62.029700000010003</v>
      </c>
      <c r="M21" s="238" t="s">
        <v>16</v>
      </c>
      <c r="N21" s="130" t="s">
        <v>16</v>
      </c>
      <c r="O21" s="127">
        <f t="shared" si="71"/>
        <v>744.35640000012006</v>
      </c>
      <c r="P21" s="88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>
        <v>1</v>
      </c>
      <c r="BB21" s="65">
        <v>1</v>
      </c>
      <c r="BC21" s="65">
        <v>1</v>
      </c>
      <c r="BD21" s="65">
        <v>1</v>
      </c>
      <c r="BE21" s="65">
        <v>1</v>
      </c>
      <c r="BF21" s="65">
        <v>1</v>
      </c>
      <c r="BG21" s="65">
        <v>1</v>
      </c>
      <c r="BH21" s="65">
        <v>1</v>
      </c>
      <c r="BI21" s="65">
        <v>1</v>
      </c>
      <c r="BJ21" s="65">
        <v>1</v>
      </c>
      <c r="BK21" s="65">
        <v>1</v>
      </c>
      <c r="BL21" s="65">
        <v>1</v>
      </c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</row>
    <row r="22" spans="2:95" ht="15.75" customHeight="1">
      <c r="B22" s="109" t="s">
        <v>44</v>
      </c>
      <c r="C22" s="110"/>
      <c r="D22" s="131">
        <v>30</v>
      </c>
      <c r="E22" s="87" t="s">
        <v>84</v>
      </c>
      <c r="F22" s="206">
        <f>'TV reitingai'!F94</f>
        <v>1.3</v>
      </c>
      <c r="G22" s="206">
        <f>'TV reitingai'!G94</f>
        <v>1.6</v>
      </c>
      <c r="H22" s="206">
        <f t="shared" si="72"/>
        <v>15.600000000000001</v>
      </c>
      <c r="I22" s="206">
        <f t="shared" si="73"/>
        <v>19.200000000000003</v>
      </c>
      <c r="J22" s="336">
        <v>12</v>
      </c>
      <c r="K22" s="131">
        <f t="shared" si="74"/>
        <v>12</v>
      </c>
      <c r="L22" s="126">
        <f t="shared" si="75"/>
        <v>62.029700000010003</v>
      </c>
      <c r="M22" s="238" t="s">
        <v>16</v>
      </c>
      <c r="N22" s="130" t="s">
        <v>16</v>
      </c>
      <c r="O22" s="127">
        <f t="shared" si="71"/>
        <v>744.35640000012006</v>
      </c>
      <c r="P22" s="88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>
        <v>1</v>
      </c>
      <c r="BB22" s="65">
        <v>1</v>
      </c>
      <c r="BC22" s="65">
        <v>1</v>
      </c>
      <c r="BD22" s="65">
        <v>1</v>
      </c>
      <c r="BE22" s="65">
        <v>1</v>
      </c>
      <c r="BF22" s="65">
        <v>1</v>
      </c>
      <c r="BG22" s="65">
        <v>1</v>
      </c>
      <c r="BH22" s="65">
        <v>1</v>
      </c>
      <c r="BI22" s="65">
        <v>1</v>
      </c>
      <c r="BJ22" s="65">
        <v>1</v>
      </c>
      <c r="BK22" s="65">
        <v>1</v>
      </c>
      <c r="BL22" s="65">
        <v>1</v>
      </c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</row>
    <row r="23" spans="2:95" ht="15.75" customHeight="1">
      <c r="B23" s="109" t="s">
        <v>44</v>
      </c>
      <c r="C23" s="110"/>
      <c r="D23" s="131">
        <v>30</v>
      </c>
      <c r="E23" s="87" t="s">
        <v>85</v>
      </c>
      <c r="F23" s="206">
        <f>'TV reitingai'!F95</f>
        <v>1.5</v>
      </c>
      <c r="G23" s="206">
        <f>'TV reitingai'!G95</f>
        <v>2</v>
      </c>
      <c r="H23" s="206">
        <f t="shared" si="72"/>
        <v>18</v>
      </c>
      <c r="I23" s="206">
        <f t="shared" si="73"/>
        <v>24</v>
      </c>
      <c r="J23" s="336">
        <v>12</v>
      </c>
      <c r="K23" s="131">
        <f t="shared" si="74"/>
        <v>12</v>
      </c>
      <c r="L23" s="126">
        <f t="shared" si="75"/>
        <v>62.029700000010003</v>
      </c>
      <c r="M23" s="238" t="s">
        <v>16</v>
      </c>
      <c r="N23" s="130" t="s">
        <v>16</v>
      </c>
      <c r="O23" s="127">
        <f t="shared" si="71"/>
        <v>744.35640000012006</v>
      </c>
      <c r="P23" s="88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>
        <v>1</v>
      </c>
      <c r="BB23" s="65">
        <v>1</v>
      </c>
      <c r="BC23" s="65">
        <v>1</v>
      </c>
      <c r="BD23" s="65">
        <v>1</v>
      </c>
      <c r="BE23" s="65">
        <v>1</v>
      </c>
      <c r="BF23" s="65">
        <v>1</v>
      </c>
      <c r="BG23" s="65">
        <v>1</v>
      </c>
      <c r="BH23" s="65">
        <v>1</v>
      </c>
      <c r="BI23" s="65">
        <v>1</v>
      </c>
      <c r="BJ23" s="65">
        <v>1</v>
      </c>
      <c r="BK23" s="65">
        <v>1</v>
      </c>
      <c r="BL23" s="65">
        <v>1</v>
      </c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</row>
    <row r="24" spans="2:95" ht="15.75" customHeight="1">
      <c r="B24" s="109" t="s">
        <v>44</v>
      </c>
      <c r="C24" s="110"/>
      <c r="D24" s="131">
        <v>30</v>
      </c>
      <c r="E24" s="87" t="s">
        <v>86</v>
      </c>
      <c r="F24" s="206">
        <f>'TV reitingai'!F96</f>
        <v>1.8</v>
      </c>
      <c r="G24" s="206">
        <f>'TV reitingai'!G96</f>
        <v>1.7</v>
      </c>
      <c r="H24" s="206">
        <f t="shared" si="72"/>
        <v>21.6</v>
      </c>
      <c r="I24" s="206">
        <f t="shared" si="73"/>
        <v>20.399999999999999</v>
      </c>
      <c r="J24" s="336">
        <v>12</v>
      </c>
      <c r="K24" s="131">
        <f t="shared" si="74"/>
        <v>12</v>
      </c>
      <c r="L24" s="126">
        <f t="shared" si="75"/>
        <v>62.029700000010003</v>
      </c>
      <c r="M24" s="238" t="s">
        <v>16</v>
      </c>
      <c r="N24" s="130" t="s">
        <v>16</v>
      </c>
      <c r="O24" s="127">
        <f t="shared" si="71"/>
        <v>744.35640000012006</v>
      </c>
      <c r="P24" s="88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>
        <v>1</v>
      </c>
      <c r="BB24" s="65">
        <v>1</v>
      </c>
      <c r="BC24" s="65">
        <v>1</v>
      </c>
      <c r="BD24" s="65">
        <v>1</v>
      </c>
      <c r="BE24" s="65">
        <v>1</v>
      </c>
      <c r="BF24" s="65">
        <v>1</v>
      </c>
      <c r="BG24" s="65">
        <v>1</v>
      </c>
      <c r="BH24" s="65">
        <v>1</v>
      </c>
      <c r="BI24" s="65">
        <v>1</v>
      </c>
      <c r="BJ24" s="65">
        <v>1</v>
      </c>
      <c r="BK24" s="65">
        <v>1</v>
      </c>
      <c r="BL24" s="65">
        <v>1</v>
      </c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</row>
    <row r="25" spans="2:95" ht="15.75" customHeight="1">
      <c r="B25" s="109" t="s">
        <v>44</v>
      </c>
      <c r="C25" s="110"/>
      <c r="D25" s="131">
        <v>30</v>
      </c>
      <c r="E25" s="87" t="s">
        <v>87</v>
      </c>
      <c r="F25" s="206">
        <f>'TV reitingai'!F97</f>
        <v>2.2000000000000002</v>
      </c>
      <c r="G25" s="206">
        <f>'TV reitingai'!G97</f>
        <v>2.2999999999999998</v>
      </c>
      <c r="H25" s="206">
        <f t="shared" si="72"/>
        <v>26.400000000000002</v>
      </c>
      <c r="I25" s="206">
        <f t="shared" si="73"/>
        <v>27.599999999999998</v>
      </c>
      <c r="J25" s="336">
        <v>12</v>
      </c>
      <c r="K25" s="131">
        <f t="shared" si="74"/>
        <v>12</v>
      </c>
      <c r="L25" s="126">
        <f t="shared" si="75"/>
        <v>62.029700000010003</v>
      </c>
      <c r="M25" s="238" t="s">
        <v>16</v>
      </c>
      <c r="N25" s="130" t="s">
        <v>16</v>
      </c>
      <c r="O25" s="127">
        <f t="shared" si="71"/>
        <v>744.35640000012006</v>
      </c>
      <c r="P25" s="88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>
        <v>1</v>
      </c>
      <c r="BB25" s="65">
        <v>1</v>
      </c>
      <c r="BC25" s="65">
        <v>1</v>
      </c>
      <c r="BD25" s="65">
        <v>1</v>
      </c>
      <c r="BE25" s="65">
        <v>1</v>
      </c>
      <c r="BF25" s="65">
        <v>1</v>
      </c>
      <c r="BG25" s="65">
        <v>1</v>
      </c>
      <c r="BH25" s="65">
        <v>1</v>
      </c>
      <c r="BI25" s="65">
        <v>1</v>
      </c>
      <c r="BJ25" s="65">
        <v>1</v>
      </c>
      <c r="BK25" s="65">
        <v>1</v>
      </c>
      <c r="BL25" s="65">
        <v>1</v>
      </c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</row>
    <row r="26" spans="2:95" ht="15.75" customHeight="1">
      <c r="B26" s="172" t="s">
        <v>44</v>
      </c>
      <c r="C26" s="173"/>
      <c r="D26" s="174">
        <v>30</v>
      </c>
      <c r="E26" s="175" t="s">
        <v>88</v>
      </c>
      <c r="F26" s="207">
        <f>'TV reitingai'!F98</f>
        <v>4.5</v>
      </c>
      <c r="G26" s="207">
        <f>'TV reitingai'!G98</f>
        <v>4.5999999999999996</v>
      </c>
      <c r="H26" s="207">
        <f t="shared" si="72"/>
        <v>54</v>
      </c>
      <c r="I26" s="207">
        <f t="shared" si="73"/>
        <v>55.199999999999996</v>
      </c>
      <c r="J26" s="338">
        <v>12</v>
      </c>
      <c r="K26" s="174">
        <f t="shared" si="74"/>
        <v>12</v>
      </c>
      <c r="L26" s="126">
        <f t="shared" si="75"/>
        <v>62.029700000010003</v>
      </c>
      <c r="M26" s="239" t="s">
        <v>16</v>
      </c>
      <c r="N26" s="177" t="s">
        <v>16</v>
      </c>
      <c r="O26" s="178">
        <f t="shared" si="71"/>
        <v>744.35640000012006</v>
      </c>
      <c r="P26" s="88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>
        <v>1</v>
      </c>
      <c r="BB26" s="65">
        <v>1</v>
      </c>
      <c r="BC26" s="65">
        <v>1</v>
      </c>
      <c r="BD26" s="65">
        <v>1</v>
      </c>
      <c r="BE26" s="65">
        <v>1</v>
      </c>
      <c r="BF26" s="65">
        <v>1</v>
      </c>
      <c r="BG26" s="65">
        <v>1</v>
      </c>
      <c r="BH26" s="65">
        <v>1</v>
      </c>
      <c r="BI26" s="65">
        <v>1</v>
      </c>
      <c r="BJ26" s="65">
        <v>1</v>
      </c>
      <c r="BK26" s="65">
        <v>1</v>
      </c>
      <c r="BL26" s="65">
        <v>1</v>
      </c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</row>
    <row r="27" spans="2:95" ht="15.75" customHeight="1">
      <c r="B27" s="109" t="s">
        <v>44</v>
      </c>
      <c r="C27" s="110"/>
      <c r="D27" s="131">
        <v>30</v>
      </c>
      <c r="E27" s="87" t="s">
        <v>90</v>
      </c>
      <c r="F27" s="206">
        <f>'TV reitingai'!F99</f>
        <v>2.7</v>
      </c>
      <c r="G27" s="206">
        <f>'TV reitingai'!G99</f>
        <v>2.6</v>
      </c>
      <c r="H27" s="206">
        <f t="shared" si="72"/>
        <v>54</v>
      </c>
      <c r="I27" s="206">
        <f t="shared" si="73"/>
        <v>52</v>
      </c>
      <c r="J27" s="336">
        <v>20</v>
      </c>
      <c r="K27" s="131">
        <f t="shared" si="74"/>
        <v>20</v>
      </c>
      <c r="L27" s="181">
        <v>62.029700000010003</v>
      </c>
      <c r="M27" s="238" t="s">
        <v>16</v>
      </c>
      <c r="N27" s="130" t="s">
        <v>16</v>
      </c>
      <c r="O27" s="127">
        <f t="shared" si="71"/>
        <v>1240.5940000002001</v>
      </c>
      <c r="P27" s="88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>
        <v>1</v>
      </c>
      <c r="BB27" s="65">
        <v>1</v>
      </c>
      <c r="BC27" s="65">
        <v>1</v>
      </c>
      <c r="BD27" s="65">
        <v>1</v>
      </c>
      <c r="BE27" s="65">
        <v>1</v>
      </c>
      <c r="BF27" s="65">
        <v>1</v>
      </c>
      <c r="BG27" s="65">
        <v>1</v>
      </c>
      <c r="BH27" s="65">
        <v>1</v>
      </c>
      <c r="BI27" s="65">
        <v>1</v>
      </c>
      <c r="BJ27" s="65">
        <v>1</v>
      </c>
      <c r="BK27" s="65">
        <v>2</v>
      </c>
      <c r="BL27" s="65">
        <v>2</v>
      </c>
      <c r="BM27" s="65">
        <v>2</v>
      </c>
      <c r="BN27" s="65">
        <v>2</v>
      </c>
      <c r="BO27" s="65">
        <v>2</v>
      </c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</row>
    <row r="28" spans="2:95" ht="15.75" customHeight="1">
      <c r="B28" s="109" t="s">
        <v>44</v>
      </c>
      <c r="C28" s="110"/>
      <c r="D28" s="131">
        <v>30</v>
      </c>
      <c r="E28" s="87" t="s">
        <v>91</v>
      </c>
      <c r="F28" s="206">
        <f>'TV reitingai'!F100</f>
        <v>7.2</v>
      </c>
      <c r="G28" s="206">
        <f>'TV reitingai'!G100</f>
        <v>8.1</v>
      </c>
      <c r="H28" s="206">
        <f t="shared" si="72"/>
        <v>136.80000000000001</v>
      </c>
      <c r="I28" s="206">
        <f t="shared" si="73"/>
        <v>153.9</v>
      </c>
      <c r="J28" s="336">
        <v>19</v>
      </c>
      <c r="K28" s="131">
        <f t="shared" si="74"/>
        <v>19</v>
      </c>
      <c r="L28" s="126">
        <v>62.029700000010003</v>
      </c>
      <c r="M28" s="238" t="s">
        <v>16</v>
      </c>
      <c r="N28" s="130" t="s">
        <v>16</v>
      </c>
      <c r="O28" s="127">
        <f t="shared" si="71"/>
        <v>1178.5643000001901</v>
      </c>
      <c r="P28" s="88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>
        <v>1</v>
      </c>
      <c r="BB28" s="65">
        <v>1</v>
      </c>
      <c r="BC28" s="65">
        <v>1</v>
      </c>
      <c r="BD28" s="65">
        <v>1</v>
      </c>
      <c r="BE28" s="65">
        <v>1</v>
      </c>
      <c r="BF28" s="65">
        <v>1</v>
      </c>
      <c r="BG28" s="65">
        <v>1</v>
      </c>
      <c r="BH28" s="65">
        <v>1</v>
      </c>
      <c r="BI28" s="65">
        <v>1</v>
      </c>
      <c r="BJ28" s="65">
        <v>1</v>
      </c>
      <c r="BK28" s="65">
        <v>1</v>
      </c>
      <c r="BL28" s="65">
        <v>2</v>
      </c>
      <c r="BM28" s="65">
        <v>2</v>
      </c>
      <c r="BN28" s="65">
        <v>2</v>
      </c>
      <c r="BO28" s="65">
        <v>2</v>
      </c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</row>
    <row r="29" spans="2:95" ht="15.75" customHeight="1">
      <c r="B29" s="109" t="s">
        <v>44</v>
      </c>
      <c r="C29" s="110"/>
      <c r="D29" s="131">
        <v>30</v>
      </c>
      <c r="E29" s="87" t="s">
        <v>92</v>
      </c>
      <c r="F29" s="206">
        <f>'TV reitingai'!F101</f>
        <v>6</v>
      </c>
      <c r="G29" s="206">
        <f>'TV reitingai'!G101</f>
        <v>6.2</v>
      </c>
      <c r="H29" s="206">
        <f t="shared" si="72"/>
        <v>114</v>
      </c>
      <c r="I29" s="206">
        <f t="shared" si="73"/>
        <v>117.8</v>
      </c>
      <c r="J29" s="336">
        <v>19</v>
      </c>
      <c r="K29" s="131">
        <f t="shared" si="74"/>
        <v>19</v>
      </c>
      <c r="L29" s="126">
        <v>62.029700000010003</v>
      </c>
      <c r="M29" s="238" t="s">
        <v>16</v>
      </c>
      <c r="N29" s="130" t="s">
        <v>16</v>
      </c>
      <c r="O29" s="127">
        <f t="shared" si="71"/>
        <v>1178.5643000001901</v>
      </c>
      <c r="P29" s="88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>
        <v>1</v>
      </c>
      <c r="BB29" s="65">
        <v>1</v>
      </c>
      <c r="BC29" s="65">
        <v>1</v>
      </c>
      <c r="BD29" s="65">
        <v>1</v>
      </c>
      <c r="BE29" s="65">
        <v>1</v>
      </c>
      <c r="BF29" s="65">
        <v>1</v>
      </c>
      <c r="BG29" s="65">
        <v>1</v>
      </c>
      <c r="BH29" s="65">
        <v>1</v>
      </c>
      <c r="BI29" s="65">
        <v>1</v>
      </c>
      <c r="BJ29" s="65">
        <v>1</v>
      </c>
      <c r="BK29" s="65">
        <v>1</v>
      </c>
      <c r="BL29" s="65">
        <v>2</v>
      </c>
      <c r="BM29" s="65">
        <v>2</v>
      </c>
      <c r="BN29" s="65">
        <v>2</v>
      </c>
      <c r="BO29" s="65">
        <v>2</v>
      </c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</row>
    <row r="30" spans="2:95" ht="15.75" customHeight="1">
      <c r="B30" s="109" t="s">
        <v>44</v>
      </c>
      <c r="C30" s="110"/>
      <c r="D30" s="131">
        <v>30</v>
      </c>
      <c r="E30" s="87" t="s">
        <v>93</v>
      </c>
      <c r="F30" s="206">
        <f>'TV reitingai'!F102</f>
        <v>5</v>
      </c>
      <c r="G30" s="206">
        <f>'TV reitingai'!G102</f>
        <v>5.3</v>
      </c>
      <c r="H30" s="206">
        <f t="shared" si="72"/>
        <v>95</v>
      </c>
      <c r="I30" s="206">
        <f t="shared" si="73"/>
        <v>100.7</v>
      </c>
      <c r="J30" s="336">
        <v>19</v>
      </c>
      <c r="K30" s="131">
        <f t="shared" si="74"/>
        <v>19</v>
      </c>
      <c r="L30" s="126">
        <v>62.029700000010003</v>
      </c>
      <c r="M30" s="238" t="s">
        <v>16</v>
      </c>
      <c r="N30" s="130" t="s">
        <v>16</v>
      </c>
      <c r="O30" s="127">
        <f t="shared" si="71"/>
        <v>1178.5643000001901</v>
      </c>
      <c r="P30" s="88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>
        <v>1</v>
      </c>
      <c r="BB30" s="65">
        <v>1</v>
      </c>
      <c r="BC30" s="65">
        <v>1</v>
      </c>
      <c r="BD30" s="65">
        <v>1</v>
      </c>
      <c r="BE30" s="65">
        <v>1</v>
      </c>
      <c r="BF30" s="65">
        <v>1</v>
      </c>
      <c r="BG30" s="65">
        <v>1</v>
      </c>
      <c r="BH30" s="65">
        <v>1</v>
      </c>
      <c r="BI30" s="65">
        <v>1</v>
      </c>
      <c r="BJ30" s="65">
        <v>1</v>
      </c>
      <c r="BK30" s="65">
        <v>1</v>
      </c>
      <c r="BL30" s="65">
        <v>2</v>
      </c>
      <c r="BM30" s="65">
        <v>2</v>
      </c>
      <c r="BN30" s="65">
        <v>2</v>
      </c>
      <c r="BO30" s="65">
        <v>2</v>
      </c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</row>
    <row r="31" spans="2:95" ht="15.75" customHeight="1">
      <c r="B31" s="109" t="s">
        <v>44</v>
      </c>
      <c r="C31" s="110"/>
      <c r="D31" s="131">
        <v>30</v>
      </c>
      <c r="E31" s="87" t="s">
        <v>94</v>
      </c>
      <c r="F31" s="206">
        <f>'TV reitingai'!F103</f>
        <v>3.4</v>
      </c>
      <c r="G31" s="206">
        <f>'TV reitingai'!G103</f>
        <v>4.3</v>
      </c>
      <c r="H31" s="206">
        <f t="shared" si="72"/>
        <v>64.599999999999994</v>
      </c>
      <c r="I31" s="206">
        <f t="shared" si="73"/>
        <v>81.7</v>
      </c>
      <c r="J31" s="336">
        <v>19</v>
      </c>
      <c r="K31" s="131">
        <f t="shared" si="74"/>
        <v>19</v>
      </c>
      <c r="L31" s="126">
        <v>62.029700000010003</v>
      </c>
      <c r="M31" s="238" t="s">
        <v>16</v>
      </c>
      <c r="N31" s="130" t="s">
        <v>16</v>
      </c>
      <c r="O31" s="127">
        <f t="shared" si="71"/>
        <v>1178.5643000001901</v>
      </c>
      <c r="P31" s="88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>
        <v>1</v>
      </c>
      <c r="BB31" s="65">
        <v>1</v>
      </c>
      <c r="BC31" s="65">
        <v>1</v>
      </c>
      <c r="BD31" s="65">
        <v>1</v>
      </c>
      <c r="BE31" s="65">
        <v>1</v>
      </c>
      <c r="BF31" s="65">
        <v>1</v>
      </c>
      <c r="BG31" s="65">
        <v>1</v>
      </c>
      <c r="BH31" s="65">
        <v>1</v>
      </c>
      <c r="BI31" s="65">
        <v>1</v>
      </c>
      <c r="BJ31" s="65">
        <v>1</v>
      </c>
      <c r="BK31" s="65">
        <v>1</v>
      </c>
      <c r="BL31" s="65">
        <v>2</v>
      </c>
      <c r="BM31" s="65">
        <v>2</v>
      </c>
      <c r="BN31" s="65">
        <v>2</v>
      </c>
      <c r="BO31" s="65">
        <v>2</v>
      </c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</row>
    <row r="32" spans="2:95" ht="15.75" customHeight="1">
      <c r="B32" s="109" t="s">
        <v>44</v>
      </c>
      <c r="C32" s="110"/>
      <c r="D32" s="131">
        <v>30</v>
      </c>
      <c r="E32" s="87" t="s">
        <v>95</v>
      </c>
      <c r="F32" s="206">
        <f>'TV reitingai'!F104</f>
        <v>1.7</v>
      </c>
      <c r="G32" s="206">
        <f>'TV reitingai'!G104</f>
        <v>2.5</v>
      </c>
      <c r="H32" s="206">
        <f t="shared" si="72"/>
        <v>32.299999999999997</v>
      </c>
      <c r="I32" s="206">
        <f t="shared" si="73"/>
        <v>47.5</v>
      </c>
      <c r="J32" s="336">
        <v>19</v>
      </c>
      <c r="K32" s="131">
        <f t="shared" si="74"/>
        <v>19</v>
      </c>
      <c r="L32" s="126">
        <v>62.029700000010003</v>
      </c>
      <c r="M32" s="238" t="s">
        <v>16</v>
      </c>
      <c r="N32" s="130" t="s">
        <v>16</v>
      </c>
      <c r="O32" s="127">
        <f t="shared" si="71"/>
        <v>1178.5643000001901</v>
      </c>
      <c r="P32" s="88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>
        <v>1</v>
      </c>
      <c r="BB32" s="65">
        <v>1</v>
      </c>
      <c r="BC32" s="65">
        <v>1</v>
      </c>
      <c r="BD32" s="65">
        <v>1</v>
      </c>
      <c r="BE32" s="65">
        <v>1</v>
      </c>
      <c r="BF32" s="65">
        <v>1</v>
      </c>
      <c r="BG32" s="65">
        <v>1</v>
      </c>
      <c r="BH32" s="65">
        <v>1</v>
      </c>
      <c r="BI32" s="65">
        <v>1</v>
      </c>
      <c r="BJ32" s="65">
        <v>1</v>
      </c>
      <c r="BK32" s="65">
        <v>1</v>
      </c>
      <c r="BL32" s="65">
        <v>2</v>
      </c>
      <c r="BM32" s="65">
        <v>2</v>
      </c>
      <c r="BN32" s="65">
        <v>2</v>
      </c>
      <c r="BO32" s="65">
        <v>2</v>
      </c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</row>
    <row r="33" spans="2:95" ht="15.75" customHeight="1">
      <c r="B33" s="165" t="s">
        <v>44</v>
      </c>
      <c r="C33" s="166"/>
      <c r="D33" s="167">
        <v>30</v>
      </c>
      <c r="E33" s="168" t="s">
        <v>96</v>
      </c>
      <c r="F33" s="208">
        <f>'TV reitingai'!F105</f>
        <v>1.3</v>
      </c>
      <c r="G33" s="208">
        <f>'TV reitingai'!G105</f>
        <v>1.8</v>
      </c>
      <c r="H33" s="208">
        <f t="shared" si="72"/>
        <v>24.7</v>
      </c>
      <c r="I33" s="208">
        <f t="shared" si="73"/>
        <v>34.200000000000003</v>
      </c>
      <c r="J33" s="339">
        <v>19</v>
      </c>
      <c r="K33" s="167">
        <f t="shared" si="74"/>
        <v>19</v>
      </c>
      <c r="L33" s="126">
        <v>62.029700000010003</v>
      </c>
      <c r="M33" s="240" t="s">
        <v>16</v>
      </c>
      <c r="N33" s="170" t="s">
        <v>16</v>
      </c>
      <c r="O33" s="171">
        <f t="shared" si="71"/>
        <v>1178.5643000001901</v>
      </c>
      <c r="P33" s="88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>
        <v>1</v>
      </c>
      <c r="BB33" s="65">
        <v>1</v>
      </c>
      <c r="BC33" s="65">
        <v>1</v>
      </c>
      <c r="BD33" s="65">
        <v>1</v>
      </c>
      <c r="BE33" s="65">
        <v>1</v>
      </c>
      <c r="BF33" s="65">
        <v>1</v>
      </c>
      <c r="BG33" s="65">
        <v>1</v>
      </c>
      <c r="BH33" s="65">
        <v>1</v>
      </c>
      <c r="BI33" s="65">
        <v>1</v>
      </c>
      <c r="BJ33" s="65">
        <v>1</v>
      </c>
      <c r="BK33" s="65">
        <v>1</v>
      </c>
      <c r="BL33" s="65">
        <v>2</v>
      </c>
      <c r="BM33" s="65">
        <v>2</v>
      </c>
      <c r="BN33" s="65">
        <v>2</v>
      </c>
      <c r="BO33" s="65">
        <v>2</v>
      </c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</row>
    <row r="34" spans="2:95" ht="15.75" customHeight="1">
      <c r="B34" s="109" t="s">
        <v>45</v>
      </c>
      <c r="C34" s="110"/>
      <c r="D34" s="131">
        <v>30</v>
      </c>
      <c r="E34" s="87" t="s">
        <v>89</v>
      </c>
      <c r="F34" s="206">
        <f>'TV reitingai'!F115</f>
        <v>0.2</v>
      </c>
      <c r="G34" s="206">
        <f>'TV reitingai'!G115</f>
        <v>0.3</v>
      </c>
      <c r="H34" s="206">
        <f t="shared" si="72"/>
        <v>2.6</v>
      </c>
      <c r="I34" s="206">
        <f t="shared" si="73"/>
        <v>3.9</v>
      </c>
      <c r="J34" s="336">
        <v>13</v>
      </c>
      <c r="K34" s="131">
        <f t="shared" si="74"/>
        <v>13</v>
      </c>
      <c r="L34" s="180">
        <v>62.029700000010003</v>
      </c>
      <c r="M34" s="238" t="s">
        <v>16</v>
      </c>
      <c r="N34" s="130" t="s">
        <v>16</v>
      </c>
      <c r="O34" s="127">
        <f t="shared" si="71"/>
        <v>806.38610000013</v>
      </c>
      <c r="P34" s="88"/>
      <c r="Q34" s="65"/>
      <c r="R34" s="65"/>
      <c r="S34" s="65">
        <v>1</v>
      </c>
      <c r="T34" s="65">
        <v>1</v>
      </c>
      <c r="U34" s="65">
        <v>1</v>
      </c>
      <c r="V34" s="65">
        <v>1</v>
      </c>
      <c r="W34" s="65">
        <v>1</v>
      </c>
      <c r="X34" s="65">
        <v>1</v>
      </c>
      <c r="Y34" s="65">
        <v>1</v>
      </c>
      <c r="Z34" s="65">
        <v>1</v>
      </c>
      <c r="AA34" s="65">
        <v>1</v>
      </c>
      <c r="AB34" s="65">
        <v>1</v>
      </c>
      <c r="AC34" s="65">
        <v>1</v>
      </c>
      <c r="AD34" s="65">
        <v>2</v>
      </c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</row>
    <row r="35" spans="2:95" ht="15.75" customHeight="1">
      <c r="B35" s="109" t="s">
        <v>45</v>
      </c>
      <c r="C35" s="110"/>
      <c r="D35" s="131">
        <v>30</v>
      </c>
      <c r="E35" s="87" t="s">
        <v>79</v>
      </c>
      <c r="F35" s="206">
        <f>'TV reitingai'!F116</f>
        <v>0.4</v>
      </c>
      <c r="G35" s="206">
        <f>'TV reitingai'!G116</f>
        <v>0.6</v>
      </c>
      <c r="H35" s="206">
        <f t="shared" si="72"/>
        <v>5.2</v>
      </c>
      <c r="I35" s="206">
        <f t="shared" si="73"/>
        <v>7.8</v>
      </c>
      <c r="J35" s="336">
        <v>13</v>
      </c>
      <c r="K35" s="131">
        <f t="shared" si="74"/>
        <v>13</v>
      </c>
      <c r="L35" s="126">
        <v>62.029700000010003</v>
      </c>
      <c r="M35" s="238" t="s">
        <v>16</v>
      </c>
      <c r="N35" s="130" t="s">
        <v>16</v>
      </c>
      <c r="O35" s="127">
        <f t="shared" si="71"/>
        <v>806.38610000013</v>
      </c>
      <c r="P35" s="88"/>
      <c r="Q35" s="65"/>
      <c r="R35" s="65"/>
      <c r="S35" s="65">
        <v>1</v>
      </c>
      <c r="T35" s="65">
        <v>1</v>
      </c>
      <c r="U35" s="65">
        <v>1</v>
      </c>
      <c r="V35" s="65">
        <v>1</v>
      </c>
      <c r="W35" s="65">
        <v>1</v>
      </c>
      <c r="X35" s="65">
        <v>1</v>
      </c>
      <c r="Y35" s="65">
        <v>1</v>
      </c>
      <c r="Z35" s="65">
        <v>1</v>
      </c>
      <c r="AA35" s="65">
        <v>1</v>
      </c>
      <c r="AB35" s="65">
        <v>1</v>
      </c>
      <c r="AC35" s="65">
        <v>1</v>
      </c>
      <c r="AD35" s="65">
        <v>2</v>
      </c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</row>
    <row r="36" spans="2:95" ht="15.75" customHeight="1">
      <c r="B36" s="109" t="s">
        <v>45</v>
      </c>
      <c r="C36" s="110"/>
      <c r="D36" s="56">
        <v>30</v>
      </c>
      <c r="E36" s="87" t="s">
        <v>80</v>
      </c>
      <c r="F36" s="206">
        <f>'TV reitingai'!F117</f>
        <v>0.6</v>
      </c>
      <c r="G36" s="206">
        <f>'TV reitingai'!G117</f>
        <v>0.7</v>
      </c>
      <c r="H36" s="206">
        <f t="shared" si="72"/>
        <v>7.1999999999999993</v>
      </c>
      <c r="I36" s="206">
        <f t="shared" si="73"/>
        <v>8.3999999999999986</v>
      </c>
      <c r="J36" s="336">
        <v>12</v>
      </c>
      <c r="K36" s="131">
        <f t="shared" si="74"/>
        <v>12</v>
      </c>
      <c r="L36" s="126">
        <v>62.029700000010003</v>
      </c>
      <c r="M36" s="238" t="s">
        <v>16</v>
      </c>
      <c r="N36" s="130" t="s">
        <v>16</v>
      </c>
      <c r="O36" s="127">
        <f t="shared" si="71"/>
        <v>744.35640000012006</v>
      </c>
      <c r="P36" s="88"/>
      <c r="Q36" s="65"/>
      <c r="R36" s="65"/>
      <c r="S36" s="65">
        <v>1</v>
      </c>
      <c r="T36" s="65">
        <v>1</v>
      </c>
      <c r="U36" s="65">
        <v>1</v>
      </c>
      <c r="V36" s="65">
        <v>1</v>
      </c>
      <c r="W36" s="65">
        <v>1</v>
      </c>
      <c r="X36" s="65">
        <v>1</v>
      </c>
      <c r="Y36" s="65">
        <v>1</v>
      </c>
      <c r="Z36" s="65">
        <v>1</v>
      </c>
      <c r="AA36" s="65">
        <v>1</v>
      </c>
      <c r="AB36" s="65">
        <v>1</v>
      </c>
      <c r="AC36" s="65">
        <v>1</v>
      </c>
      <c r="AD36" s="65">
        <v>1</v>
      </c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5"/>
      <c r="CM36" s="65"/>
      <c r="CN36" s="65"/>
      <c r="CO36" s="65"/>
      <c r="CP36" s="65"/>
      <c r="CQ36" s="65"/>
    </row>
    <row r="37" spans="2:95" ht="15.75" customHeight="1">
      <c r="B37" s="109" t="s">
        <v>45</v>
      </c>
      <c r="C37" s="110"/>
      <c r="D37" s="131">
        <v>30</v>
      </c>
      <c r="E37" s="87" t="s">
        <v>81</v>
      </c>
      <c r="F37" s="206">
        <f>'TV reitingai'!F118</f>
        <v>0.6</v>
      </c>
      <c r="G37" s="206">
        <f>'TV reitingai'!G118</f>
        <v>0.7</v>
      </c>
      <c r="H37" s="206">
        <f t="shared" si="72"/>
        <v>7.1999999999999993</v>
      </c>
      <c r="I37" s="206">
        <f t="shared" si="73"/>
        <v>8.3999999999999986</v>
      </c>
      <c r="J37" s="336">
        <v>12</v>
      </c>
      <c r="K37" s="131">
        <f t="shared" si="74"/>
        <v>12</v>
      </c>
      <c r="L37" s="126">
        <v>62.029700000010003</v>
      </c>
      <c r="M37" s="238" t="s">
        <v>16</v>
      </c>
      <c r="N37" s="130" t="s">
        <v>16</v>
      </c>
      <c r="O37" s="127">
        <f t="shared" si="71"/>
        <v>744.35640000012006</v>
      </c>
      <c r="P37" s="88"/>
      <c r="Q37" s="65"/>
      <c r="R37" s="65"/>
      <c r="S37" s="65">
        <v>1</v>
      </c>
      <c r="T37" s="65">
        <v>1</v>
      </c>
      <c r="U37" s="65">
        <v>1</v>
      </c>
      <c r="V37" s="65">
        <v>1</v>
      </c>
      <c r="W37" s="65">
        <v>1</v>
      </c>
      <c r="X37" s="65">
        <v>1</v>
      </c>
      <c r="Y37" s="65">
        <v>1</v>
      </c>
      <c r="Z37" s="65">
        <v>1</v>
      </c>
      <c r="AA37" s="65">
        <v>1</v>
      </c>
      <c r="AB37" s="65">
        <v>1</v>
      </c>
      <c r="AC37" s="65">
        <v>1</v>
      </c>
      <c r="AD37" s="65">
        <v>1</v>
      </c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/>
      <c r="CB37" s="65"/>
      <c r="CC37" s="65"/>
      <c r="CD37" s="65"/>
      <c r="CE37" s="65"/>
      <c r="CF37" s="65"/>
      <c r="CG37" s="65"/>
      <c r="CH37" s="65"/>
      <c r="CI37" s="65"/>
      <c r="CJ37" s="65"/>
      <c r="CK37" s="65"/>
      <c r="CL37" s="65"/>
      <c r="CM37" s="65"/>
      <c r="CN37" s="65"/>
      <c r="CO37" s="65"/>
      <c r="CP37" s="65"/>
      <c r="CQ37" s="65"/>
    </row>
    <row r="38" spans="2:95" ht="15.75" customHeight="1">
      <c r="B38" s="109" t="s">
        <v>45</v>
      </c>
      <c r="C38" s="110"/>
      <c r="D38" s="131">
        <v>30</v>
      </c>
      <c r="E38" s="87" t="s">
        <v>82</v>
      </c>
      <c r="F38" s="206">
        <f>'TV reitingai'!F119</f>
        <v>0.7</v>
      </c>
      <c r="G38" s="206">
        <f>'TV reitingai'!G119</f>
        <v>0.8</v>
      </c>
      <c r="H38" s="206">
        <f t="shared" si="72"/>
        <v>8.3999999999999986</v>
      </c>
      <c r="I38" s="206">
        <f t="shared" si="73"/>
        <v>9.6000000000000014</v>
      </c>
      <c r="J38" s="336">
        <v>12</v>
      </c>
      <c r="K38" s="131">
        <f t="shared" si="74"/>
        <v>12</v>
      </c>
      <c r="L38" s="126">
        <v>62.029700000010003</v>
      </c>
      <c r="M38" s="238" t="s">
        <v>16</v>
      </c>
      <c r="N38" s="130" t="s">
        <v>16</v>
      </c>
      <c r="O38" s="127">
        <f t="shared" si="71"/>
        <v>744.35640000012006</v>
      </c>
      <c r="P38" s="88"/>
      <c r="Q38" s="65"/>
      <c r="R38" s="65"/>
      <c r="S38" s="65">
        <v>1</v>
      </c>
      <c r="T38" s="65">
        <v>1</v>
      </c>
      <c r="U38" s="65">
        <v>1</v>
      </c>
      <c r="V38" s="65">
        <v>1</v>
      </c>
      <c r="W38" s="65">
        <v>1</v>
      </c>
      <c r="X38" s="65">
        <v>1</v>
      </c>
      <c r="Y38" s="65">
        <v>1</v>
      </c>
      <c r="Z38" s="65">
        <v>1</v>
      </c>
      <c r="AA38" s="65">
        <v>1</v>
      </c>
      <c r="AB38" s="65">
        <v>1</v>
      </c>
      <c r="AC38" s="65">
        <v>1</v>
      </c>
      <c r="AD38" s="65">
        <v>1</v>
      </c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5"/>
      <c r="CA38" s="65"/>
      <c r="CB38" s="65"/>
      <c r="CC38" s="65"/>
      <c r="CD38" s="65"/>
      <c r="CE38" s="65"/>
      <c r="CF38" s="65"/>
      <c r="CG38" s="65"/>
      <c r="CH38" s="65"/>
      <c r="CI38" s="65"/>
      <c r="CJ38" s="65"/>
      <c r="CK38" s="65"/>
      <c r="CL38" s="65"/>
      <c r="CM38" s="65"/>
      <c r="CN38" s="65"/>
      <c r="CO38" s="65"/>
      <c r="CP38" s="65"/>
      <c r="CQ38" s="65"/>
    </row>
    <row r="39" spans="2:95" ht="15.75" customHeight="1">
      <c r="B39" s="109" t="s">
        <v>45</v>
      </c>
      <c r="C39" s="110"/>
      <c r="D39" s="131">
        <v>30</v>
      </c>
      <c r="E39" s="87" t="s">
        <v>83</v>
      </c>
      <c r="F39" s="206">
        <f>'TV reitingai'!F120</f>
        <v>0.6</v>
      </c>
      <c r="G39" s="206">
        <f>'TV reitingai'!G120</f>
        <v>0.8</v>
      </c>
      <c r="H39" s="206">
        <f t="shared" si="72"/>
        <v>7.1999999999999993</v>
      </c>
      <c r="I39" s="206">
        <f t="shared" si="73"/>
        <v>9.6000000000000014</v>
      </c>
      <c r="J39" s="336">
        <v>12</v>
      </c>
      <c r="K39" s="131">
        <f t="shared" si="74"/>
        <v>12</v>
      </c>
      <c r="L39" s="126">
        <v>62.029700000010003</v>
      </c>
      <c r="M39" s="238" t="s">
        <v>16</v>
      </c>
      <c r="N39" s="130" t="s">
        <v>16</v>
      </c>
      <c r="O39" s="127">
        <f t="shared" si="71"/>
        <v>744.35640000012006</v>
      </c>
      <c r="P39" s="88"/>
      <c r="Q39" s="65"/>
      <c r="R39" s="65"/>
      <c r="S39" s="65">
        <v>1</v>
      </c>
      <c r="T39" s="65">
        <v>1</v>
      </c>
      <c r="U39" s="65">
        <v>1</v>
      </c>
      <c r="V39" s="65">
        <v>1</v>
      </c>
      <c r="W39" s="65">
        <v>1</v>
      </c>
      <c r="X39" s="65">
        <v>1</v>
      </c>
      <c r="Y39" s="65">
        <v>1</v>
      </c>
      <c r="Z39" s="65">
        <v>1</v>
      </c>
      <c r="AA39" s="65">
        <v>1</v>
      </c>
      <c r="AB39" s="65">
        <v>1</v>
      </c>
      <c r="AC39" s="65">
        <v>1</v>
      </c>
      <c r="AD39" s="65">
        <v>1</v>
      </c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65"/>
    </row>
    <row r="40" spans="2:95" ht="15.75" customHeight="1">
      <c r="B40" s="109" t="s">
        <v>45</v>
      </c>
      <c r="C40" s="110"/>
      <c r="D40" s="131">
        <v>30</v>
      </c>
      <c r="E40" s="87" t="s">
        <v>84</v>
      </c>
      <c r="F40" s="206">
        <f>'TV reitingai'!F121</f>
        <v>1</v>
      </c>
      <c r="G40" s="206">
        <f>'TV reitingai'!G121</f>
        <v>1.4</v>
      </c>
      <c r="H40" s="206">
        <f t="shared" si="72"/>
        <v>12</v>
      </c>
      <c r="I40" s="206">
        <f t="shared" si="73"/>
        <v>16.799999999999997</v>
      </c>
      <c r="J40" s="336">
        <v>12</v>
      </c>
      <c r="K40" s="131">
        <f t="shared" si="74"/>
        <v>12</v>
      </c>
      <c r="L40" s="126">
        <v>62.029700000010003</v>
      </c>
      <c r="M40" s="238" t="s">
        <v>16</v>
      </c>
      <c r="N40" s="130" t="s">
        <v>16</v>
      </c>
      <c r="O40" s="127">
        <f t="shared" si="71"/>
        <v>744.35640000012006</v>
      </c>
      <c r="P40" s="88"/>
      <c r="Q40" s="65"/>
      <c r="R40" s="65"/>
      <c r="S40" s="65">
        <v>1</v>
      </c>
      <c r="T40" s="65">
        <v>1</v>
      </c>
      <c r="U40" s="65">
        <v>1</v>
      </c>
      <c r="V40" s="65">
        <v>1</v>
      </c>
      <c r="W40" s="65">
        <v>1</v>
      </c>
      <c r="X40" s="65">
        <v>1</v>
      </c>
      <c r="Y40" s="65">
        <v>1</v>
      </c>
      <c r="Z40" s="65">
        <v>1</v>
      </c>
      <c r="AA40" s="65">
        <v>1</v>
      </c>
      <c r="AB40" s="65">
        <v>1</v>
      </c>
      <c r="AC40" s="65">
        <v>1</v>
      </c>
      <c r="AD40" s="65">
        <v>1</v>
      </c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  <c r="CK40" s="65"/>
      <c r="CL40" s="65"/>
      <c r="CM40" s="65"/>
      <c r="CN40" s="65"/>
      <c r="CO40" s="65"/>
      <c r="CP40" s="65"/>
      <c r="CQ40" s="65"/>
    </row>
    <row r="41" spans="2:95" ht="15.75" customHeight="1">
      <c r="B41" s="109" t="s">
        <v>45</v>
      </c>
      <c r="C41" s="110"/>
      <c r="D41" s="131">
        <v>30</v>
      </c>
      <c r="E41" s="87" t="s">
        <v>85</v>
      </c>
      <c r="F41" s="206">
        <f>'TV reitingai'!F122</f>
        <v>1.4</v>
      </c>
      <c r="G41" s="206">
        <f>'TV reitingai'!G122</f>
        <v>1.8</v>
      </c>
      <c r="H41" s="206">
        <f t="shared" si="72"/>
        <v>16.799999999999997</v>
      </c>
      <c r="I41" s="206">
        <f t="shared" si="73"/>
        <v>21.6</v>
      </c>
      <c r="J41" s="336">
        <v>12</v>
      </c>
      <c r="K41" s="131">
        <f t="shared" si="74"/>
        <v>12</v>
      </c>
      <c r="L41" s="126">
        <v>62.029700000010003</v>
      </c>
      <c r="M41" s="238" t="s">
        <v>16</v>
      </c>
      <c r="N41" s="130" t="s">
        <v>16</v>
      </c>
      <c r="O41" s="127">
        <f t="shared" si="71"/>
        <v>744.35640000012006</v>
      </c>
      <c r="P41" s="88"/>
      <c r="Q41" s="65"/>
      <c r="R41" s="65"/>
      <c r="S41" s="65">
        <v>1</v>
      </c>
      <c r="T41" s="65">
        <v>1</v>
      </c>
      <c r="U41" s="65">
        <v>1</v>
      </c>
      <c r="V41" s="65">
        <v>1</v>
      </c>
      <c r="W41" s="65">
        <v>1</v>
      </c>
      <c r="X41" s="65">
        <v>1</v>
      </c>
      <c r="Y41" s="65">
        <v>1</v>
      </c>
      <c r="Z41" s="65">
        <v>1</v>
      </c>
      <c r="AA41" s="65">
        <v>1</v>
      </c>
      <c r="AB41" s="65">
        <v>1</v>
      </c>
      <c r="AC41" s="65">
        <v>1</v>
      </c>
      <c r="AD41" s="65">
        <v>1</v>
      </c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5"/>
      <c r="CA41" s="65"/>
      <c r="CB41" s="65"/>
      <c r="CC41" s="65"/>
      <c r="CD41" s="65"/>
      <c r="CE41" s="65"/>
      <c r="CF41" s="65"/>
      <c r="CG41" s="65"/>
      <c r="CH41" s="65"/>
      <c r="CI41" s="65"/>
      <c r="CJ41" s="65"/>
      <c r="CK41" s="65"/>
      <c r="CL41" s="65"/>
      <c r="CM41" s="65"/>
      <c r="CN41" s="65"/>
      <c r="CO41" s="65"/>
      <c r="CP41" s="65"/>
      <c r="CQ41" s="65"/>
    </row>
    <row r="42" spans="2:95" ht="15.75" customHeight="1">
      <c r="B42" s="109" t="s">
        <v>45</v>
      </c>
      <c r="C42" s="110"/>
      <c r="D42" s="131">
        <v>30</v>
      </c>
      <c r="E42" s="87" t="s">
        <v>86</v>
      </c>
      <c r="F42" s="206">
        <f>'TV reitingai'!F123</f>
        <v>1.6</v>
      </c>
      <c r="G42" s="206">
        <f>'TV reitingai'!G123</f>
        <v>1.9</v>
      </c>
      <c r="H42" s="206">
        <f t="shared" si="72"/>
        <v>19.200000000000003</v>
      </c>
      <c r="I42" s="206">
        <f t="shared" si="73"/>
        <v>22.799999999999997</v>
      </c>
      <c r="J42" s="336">
        <v>12</v>
      </c>
      <c r="K42" s="131">
        <f t="shared" si="74"/>
        <v>12</v>
      </c>
      <c r="L42" s="126">
        <v>62.029700000010003</v>
      </c>
      <c r="M42" s="238" t="s">
        <v>16</v>
      </c>
      <c r="N42" s="130" t="s">
        <v>16</v>
      </c>
      <c r="O42" s="127">
        <f t="shared" si="71"/>
        <v>744.35640000012006</v>
      </c>
      <c r="P42" s="88"/>
      <c r="Q42" s="65"/>
      <c r="R42" s="65"/>
      <c r="S42" s="65">
        <v>1</v>
      </c>
      <c r="T42" s="65">
        <v>1</v>
      </c>
      <c r="U42" s="65">
        <v>1</v>
      </c>
      <c r="V42" s="65">
        <v>1</v>
      </c>
      <c r="W42" s="65">
        <v>1</v>
      </c>
      <c r="X42" s="65">
        <v>1</v>
      </c>
      <c r="Y42" s="65">
        <v>1</v>
      </c>
      <c r="Z42" s="65">
        <v>1</v>
      </c>
      <c r="AA42" s="65">
        <v>1</v>
      </c>
      <c r="AB42" s="65">
        <v>1</v>
      </c>
      <c r="AC42" s="65">
        <v>1</v>
      </c>
      <c r="AD42" s="65">
        <v>1</v>
      </c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5"/>
      <c r="CA42" s="65"/>
      <c r="CB42" s="65"/>
      <c r="CC42" s="65"/>
      <c r="CD42" s="65"/>
      <c r="CE42" s="65"/>
      <c r="CF42" s="65"/>
      <c r="CG42" s="65"/>
      <c r="CH42" s="65"/>
      <c r="CI42" s="65"/>
      <c r="CJ42" s="65"/>
      <c r="CK42" s="65"/>
      <c r="CL42" s="65"/>
      <c r="CM42" s="65"/>
      <c r="CN42" s="65"/>
      <c r="CO42" s="65"/>
      <c r="CP42" s="65"/>
      <c r="CQ42" s="65"/>
    </row>
    <row r="43" spans="2:95" ht="15.75" customHeight="1">
      <c r="B43" s="109" t="s">
        <v>45</v>
      </c>
      <c r="C43" s="110"/>
      <c r="D43" s="131">
        <v>30</v>
      </c>
      <c r="E43" s="87" t="s">
        <v>87</v>
      </c>
      <c r="F43" s="206">
        <f>'TV reitingai'!F124</f>
        <v>1.2</v>
      </c>
      <c r="G43" s="206">
        <f>'TV reitingai'!G124</f>
        <v>1.4</v>
      </c>
      <c r="H43" s="206">
        <f t="shared" si="72"/>
        <v>14.399999999999999</v>
      </c>
      <c r="I43" s="206">
        <f t="shared" si="73"/>
        <v>16.799999999999997</v>
      </c>
      <c r="J43" s="336">
        <v>12</v>
      </c>
      <c r="K43" s="131">
        <f t="shared" si="74"/>
        <v>12</v>
      </c>
      <c r="L43" s="126">
        <v>62.029700000010003</v>
      </c>
      <c r="M43" s="238" t="s">
        <v>16</v>
      </c>
      <c r="N43" s="130" t="s">
        <v>16</v>
      </c>
      <c r="O43" s="127">
        <f t="shared" si="71"/>
        <v>744.35640000012006</v>
      </c>
      <c r="P43" s="88"/>
      <c r="Q43" s="65"/>
      <c r="R43" s="65"/>
      <c r="S43" s="65">
        <v>1</v>
      </c>
      <c r="T43" s="65">
        <v>1</v>
      </c>
      <c r="U43" s="65">
        <v>1</v>
      </c>
      <c r="V43" s="65">
        <v>1</v>
      </c>
      <c r="W43" s="65">
        <v>1</v>
      </c>
      <c r="X43" s="65">
        <v>1</v>
      </c>
      <c r="Y43" s="65">
        <v>1</v>
      </c>
      <c r="Z43" s="65">
        <v>1</v>
      </c>
      <c r="AA43" s="65">
        <v>1</v>
      </c>
      <c r="AB43" s="65">
        <v>1</v>
      </c>
      <c r="AC43" s="65">
        <v>1</v>
      </c>
      <c r="AD43" s="65">
        <v>1</v>
      </c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5"/>
      <c r="CA43" s="65"/>
      <c r="CB43" s="65"/>
      <c r="CC43" s="65"/>
      <c r="CD43" s="65"/>
      <c r="CE43" s="65"/>
      <c r="CF43" s="65"/>
      <c r="CG43" s="65"/>
      <c r="CH43" s="65"/>
      <c r="CI43" s="65"/>
      <c r="CJ43" s="65"/>
      <c r="CK43" s="65"/>
      <c r="CL43" s="65"/>
      <c r="CM43" s="65"/>
      <c r="CN43" s="65"/>
      <c r="CO43" s="65"/>
      <c r="CP43" s="65"/>
      <c r="CQ43" s="65"/>
    </row>
    <row r="44" spans="2:95" ht="15.75" customHeight="1">
      <c r="B44" s="172" t="s">
        <v>45</v>
      </c>
      <c r="C44" s="173"/>
      <c r="D44" s="174">
        <v>30</v>
      </c>
      <c r="E44" s="175" t="s">
        <v>88</v>
      </c>
      <c r="F44" s="207">
        <f>'TV reitingai'!F125</f>
        <v>1.4</v>
      </c>
      <c r="G44" s="207">
        <f>'TV reitingai'!G125</f>
        <v>1.5</v>
      </c>
      <c r="H44" s="207">
        <f t="shared" si="72"/>
        <v>16.799999999999997</v>
      </c>
      <c r="I44" s="207">
        <f t="shared" si="73"/>
        <v>18</v>
      </c>
      <c r="J44" s="338">
        <v>12</v>
      </c>
      <c r="K44" s="174">
        <f t="shared" si="74"/>
        <v>12</v>
      </c>
      <c r="L44" s="126">
        <v>62.029700000010003</v>
      </c>
      <c r="M44" s="239" t="s">
        <v>16</v>
      </c>
      <c r="N44" s="177" t="s">
        <v>16</v>
      </c>
      <c r="O44" s="127">
        <f t="shared" si="71"/>
        <v>744.35640000012006</v>
      </c>
      <c r="P44" s="88"/>
      <c r="Q44" s="65"/>
      <c r="R44" s="65"/>
      <c r="S44" s="65">
        <v>1</v>
      </c>
      <c r="T44" s="65">
        <v>1</v>
      </c>
      <c r="U44" s="65">
        <v>1</v>
      </c>
      <c r="V44" s="65">
        <v>1</v>
      </c>
      <c r="W44" s="65">
        <v>1</v>
      </c>
      <c r="X44" s="65">
        <v>1</v>
      </c>
      <c r="Y44" s="65">
        <v>1</v>
      </c>
      <c r="Z44" s="65">
        <v>1</v>
      </c>
      <c r="AA44" s="65">
        <v>1</v>
      </c>
      <c r="AB44" s="65">
        <v>1</v>
      </c>
      <c r="AC44" s="65">
        <v>1</v>
      </c>
      <c r="AD44" s="65">
        <v>1</v>
      </c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5"/>
      <c r="CA44" s="65"/>
      <c r="CB44" s="65"/>
      <c r="CC44" s="65"/>
      <c r="CD44" s="65"/>
      <c r="CE44" s="65"/>
      <c r="CF44" s="65"/>
      <c r="CG44" s="65"/>
      <c r="CH44" s="65"/>
      <c r="CI44" s="65"/>
      <c r="CJ44" s="65"/>
      <c r="CK44" s="65"/>
      <c r="CL44" s="65"/>
      <c r="CM44" s="65"/>
      <c r="CN44" s="65"/>
      <c r="CO44" s="65"/>
      <c r="CP44" s="65"/>
      <c r="CQ44" s="65"/>
    </row>
    <row r="45" spans="2:95" ht="15.75" customHeight="1">
      <c r="B45" s="109" t="s">
        <v>45</v>
      </c>
      <c r="C45" s="110"/>
      <c r="D45" s="131">
        <v>30</v>
      </c>
      <c r="E45" s="87" t="s">
        <v>90</v>
      </c>
      <c r="F45" s="206">
        <f>'TV reitingai'!F126</f>
        <v>1.4</v>
      </c>
      <c r="G45" s="206">
        <f>'TV reitingai'!G126</f>
        <v>1.6</v>
      </c>
      <c r="H45" s="206">
        <f t="shared" ref="H45:H51" si="76">F45*J45</f>
        <v>28</v>
      </c>
      <c r="I45" s="206">
        <f t="shared" ref="I45:I51" si="77">G45*J45</f>
        <v>32</v>
      </c>
      <c r="J45" s="336">
        <v>20</v>
      </c>
      <c r="K45" s="131">
        <f t="shared" si="74"/>
        <v>20</v>
      </c>
      <c r="L45" s="181">
        <v>62.029700000010003</v>
      </c>
      <c r="M45" s="238" t="s">
        <v>16</v>
      </c>
      <c r="N45" s="130" t="s">
        <v>16</v>
      </c>
      <c r="O45" s="199">
        <f t="shared" si="71"/>
        <v>1240.5940000002001</v>
      </c>
      <c r="P45" s="88"/>
      <c r="Q45" s="65"/>
      <c r="R45" s="65"/>
      <c r="S45" s="65">
        <v>1</v>
      </c>
      <c r="T45" s="65">
        <v>1</v>
      </c>
      <c r="U45" s="65">
        <v>1</v>
      </c>
      <c r="V45" s="65">
        <v>1</v>
      </c>
      <c r="W45" s="65">
        <v>1</v>
      </c>
      <c r="X45" s="65">
        <v>1</v>
      </c>
      <c r="Y45" s="65">
        <v>1</v>
      </c>
      <c r="Z45" s="65">
        <v>1</v>
      </c>
      <c r="AA45" s="65">
        <v>1</v>
      </c>
      <c r="AB45" s="65">
        <v>1</v>
      </c>
      <c r="AC45" s="65">
        <v>2</v>
      </c>
      <c r="AD45" s="65">
        <v>2</v>
      </c>
      <c r="AE45" s="65">
        <v>2</v>
      </c>
      <c r="AF45" s="65">
        <v>2</v>
      </c>
      <c r="AG45" s="65">
        <v>2</v>
      </c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5"/>
      <c r="CA45" s="65"/>
      <c r="CB45" s="65"/>
      <c r="CC45" s="65"/>
      <c r="CD45" s="65"/>
      <c r="CE45" s="65"/>
      <c r="CF45" s="65"/>
      <c r="CG45" s="65"/>
      <c r="CH45" s="65"/>
      <c r="CI45" s="65"/>
      <c r="CJ45" s="65"/>
      <c r="CK45" s="65"/>
      <c r="CL45" s="65"/>
      <c r="CM45" s="65"/>
      <c r="CN45" s="65"/>
      <c r="CO45" s="65"/>
      <c r="CP45" s="65"/>
      <c r="CQ45" s="65"/>
    </row>
    <row r="46" spans="2:95" ht="15.75" customHeight="1">
      <c r="B46" s="109" t="s">
        <v>45</v>
      </c>
      <c r="C46" s="110"/>
      <c r="D46" s="131">
        <v>30</v>
      </c>
      <c r="E46" s="87" t="s">
        <v>91</v>
      </c>
      <c r="F46" s="206">
        <f>'TV reitingai'!F127</f>
        <v>1.3</v>
      </c>
      <c r="G46" s="206">
        <f>'TV reitingai'!G127</f>
        <v>1.4</v>
      </c>
      <c r="H46" s="206">
        <f t="shared" si="76"/>
        <v>24.7</v>
      </c>
      <c r="I46" s="206">
        <f t="shared" si="77"/>
        <v>26.599999999999998</v>
      </c>
      <c r="J46" s="336">
        <v>19</v>
      </c>
      <c r="K46" s="131">
        <f t="shared" si="74"/>
        <v>19</v>
      </c>
      <c r="L46" s="126">
        <v>62.029700000010003</v>
      </c>
      <c r="M46" s="238" t="s">
        <v>16</v>
      </c>
      <c r="N46" s="130" t="s">
        <v>16</v>
      </c>
      <c r="O46" s="127">
        <f t="shared" si="71"/>
        <v>1178.5643000001901</v>
      </c>
      <c r="P46" s="88"/>
      <c r="Q46" s="65"/>
      <c r="R46" s="65"/>
      <c r="S46" s="65">
        <v>1</v>
      </c>
      <c r="T46" s="65">
        <v>1</v>
      </c>
      <c r="U46" s="65">
        <v>1</v>
      </c>
      <c r="V46" s="65">
        <v>1</v>
      </c>
      <c r="W46" s="65">
        <v>1</v>
      </c>
      <c r="X46" s="65">
        <v>1</v>
      </c>
      <c r="Y46" s="65">
        <v>1</v>
      </c>
      <c r="Z46" s="65">
        <v>1</v>
      </c>
      <c r="AA46" s="65">
        <v>1</v>
      </c>
      <c r="AB46" s="65">
        <v>1</v>
      </c>
      <c r="AC46" s="65">
        <v>2</v>
      </c>
      <c r="AD46" s="65">
        <v>1</v>
      </c>
      <c r="AE46" s="65">
        <v>2</v>
      </c>
      <c r="AF46" s="65">
        <v>2</v>
      </c>
      <c r="AG46" s="65">
        <v>2</v>
      </c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/>
      <c r="BX46" s="65"/>
      <c r="BY46" s="65"/>
      <c r="BZ46" s="65"/>
      <c r="CA46" s="65"/>
      <c r="CB46" s="65"/>
      <c r="CC46" s="65"/>
      <c r="CD46" s="65"/>
      <c r="CE46" s="65"/>
      <c r="CF46" s="65"/>
      <c r="CG46" s="65"/>
      <c r="CH46" s="65"/>
      <c r="CI46" s="65"/>
      <c r="CJ46" s="65"/>
      <c r="CK46" s="65"/>
      <c r="CL46" s="65"/>
      <c r="CM46" s="65"/>
      <c r="CN46" s="65"/>
      <c r="CO46" s="65"/>
      <c r="CP46" s="65"/>
      <c r="CQ46" s="65"/>
    </row>
    <row r="47" spans="2:95" ht="15.75" customHeight="1">
      <c r="B47" s="109" t="s">
        <v>45</v>
      </c>
      <c r="C47" s="110"/>
      <c r="D47" s="131">
        <v>30</v>
      </c>
      <c r="E47" s="87" t="s">
        <v>92</v>
      </c>
      <c r="F47" s="206">
        <f>'TV reitingai'!F128</f>
        <v>1.9</v>
      </c>
      <c r="G47" s="206">
        <f>'TV reitingai'!G128</f>
        <v>2.2000000000000002</v>
      </c>
      <c r="H47" s="206">
        <f t="shared" si="76"/>
        <v>36.1</v>
      </c>
      <c r="I47" s="206">
        <f t="shared" si="77"/>
        <v>41.800000000000004</v>
      </c>
      <c r="J47" s="336">
        <v>19</v>
      </c>
      <c r="K47" s="131">
        <f t="shared" si="74"/>
        <v>19</v>
      </c>
      <c r="L47" s="126">
        <v>62.029700000010003</v>
      </c>
      <c r="M47" s="238" t="s">
        <v>16</v>
      </c>
      <c r="N47" s="130" t="s">
        <v>16</v>
      </c>
      <c r="O47" s="127">
        <f t="shared" si="71"/>
        <v>1178.5643000001901</v>
      </c>
      <c r="P47" s="88"/>
      <c r="Q47" s="65"/>
      <c r="R47" s="65"/>
      <c r="S47" s="65">
        <v>1</v>
      </c>
      <c r="T47" s="65">
        <v>1</v>
      </c>
      <c r="U47" s="65">
        <v>1</v>
      </c>
      <c r="V47" s="65">
        <v>1</v>
      </c>
      <c r="W47" s="65">
        <v>1</v>
      </c>
      <c r="X47" s="65">
        <v>1</v>
      </c>
      <c r="Y47" s="65">
        <v>1</v>
      </c>
      <c r="Z47" s="65">
        <v>1</v>
      </c>
      <c r="AA47" s="65">
        <v>1</v>
      </c>
      <c r="AB47" s="65">
        <v>2</v>
      </c>
      <c r="AC47" s="65">
        <v>1</v>
      </c>
      <c r="AD47" s="65">
        <v>1</v>
      </c>
      <c r="AE47" s="65">
        <v>2</v>
      </c>
      <c r="AF47" s="65">
        <v>2</v>
      </c>
      <c r="AG47" s="65">
        <v>2</v>
      </c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5"/>
      <c r="CA47" s="65"/>
      <c r="CB47" s="65"/>
      <c r="CC47" s="65"/>
      <c r="CD47" s="65"/>
      <c r="CE47" s="65"/>
      <c r="CF47" s="65"/>
      <c r="CG47" s="65"/>
      <c r="CH47" s="65"/>
      <c r="CI47" s="65"/>
      <c r="CJ47" s="65"/>
      <c r="CK47" s="65"/>
      <c r="CL47" s="65"/>
      <c r="CM47" s="65"/>
      <c r="CN47" s="65"/>
      <c r="CO47" s="65"/>
      <c r="CP47" s="65"/>
      <c r="CQ47" s="65"/>
    </row>
    <row r="48" spans="2:95" ht="15.75" customHeight="1">
      <c r="B48" s="109" t="s">
        <v>45</v>
      </c>
      <c r="C48" s="110"/>
      <c r="D48" s="131">
        <v>30</v>
      </c>
      <c r="E48" s="87" t="s">
        <v>93</v>
      </c>
      <c r="F48" s="206">
        <f>'TV reitingai'!F129</f>
        <v>1</v>
      </c>
      <c r="G48" s="206">
        <f>'TV reitingai'!G129</f>
        <v>1.3</v>
      </c>
      <c r="H48" s="206">
        <f t="shared" si="76"/>
        <v>19</v>
      </c>
      <c r="I48" s="206">
        <f t="shared" si="77"/>
        <v>24.7</v>
      </c>
      <c r="J48" s="336">
        <v>19</v>
      </c>
      <c r="K48" s="131">
        <f t="shared" si="74"/>
        <v>19</v>
      </c>
      <c r="L48" s="126">
        <v>62.029700000010003</v>
      </c>
      <c r="M48" s="238" t="s">
        <v>16</v>
      </c>
      <c r="N48" s="130" t="s">
        <v>16</v>
      </c>
      <c r="O48" s="127">
        <f t="shared" ref="O48:O79" si="78">J48*L48</f>
        <v>1178.5643000001901</v>
      </c>
      <c r="P48" s="88"/>
      <c r="Q48" s="65"/>
      <c r="R48" s="65"/>
      <c r="S48" s="65">
        <v>1</v>
      </c>
      <c r="T48" s="65">
        <v>1</v>
      </c>
      <c r="U48" s="65">
        <v>1</v>
      </c>
      <c r="V48" s="65">
        <v>1</v>
      </c>
      <c r="W48" s="65">
        <v>1</v>
      </c>
      <c r="X48" s="65">
        <v>1</v>
      </c>
      <c r="Y48" s="65">
        <v>1</v>
      </c>
      <c r="Z48" s="65">
        <v>1</v>
      </c>
      <c r="AA48" s="65">
        <v>1</v>
      </c>
      <c r="AB48" s="65">
        <v>2</v>
      </c>
      <c r="AC48" s="65">
        <v>1</v>
      </c>
      <c r="AD48" s="65">
        <v>1</v>
      </c>
      <c r="AE48" s="65">
        <v>2</v>
      </c>
      <c r="AF48" s="65">
        <v>2</v>
      </c>
      <c r="AG48" s="65">
        <v>2</v>
      </c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5"/>
      <c r="CA48" s="65"/>
      <c r="CB48" s="65"/>
      <c r="CC48" s="65"/>
      <c r="CD48" s="65"/>
      <c r="CE48" s="65"/>
      <c r="CF48" s="65"/>
      <c r="CG48" s="65"/>
      <c r="CH48" s="65"/>
      <c r="CI48" s="65"/>
      <c r="CJ48" s="65"/>
      <c r="CK48" s="65"/>
      <c r="CL48" s="65"/>
      <c r="CM48" s="65"/>
      <c r="CN48" s="65"/>
      <c r="CO48" s="65"/>
      <c r="CP48" s="65"/>
      <c r="CQ48" s="65"/>
    </row>
    <row r="49" spans="2:95" ht="15.75" customHeight="1">
      <c r="B49" s="109" t="s">
        <v>45</v>
      </c>
      <c r="C49" s="110"/>
      <c r="D49" s="131">
        <v>30</v>
      </c>
      <c r="E49" s="87" t="s">
        <v>94</v>
      </c>
      <c r="F49" s="206">
        <f>'TV reitingai'!F130</f>
        <v>1.3</v>
      </c>
      <c r="G49" s="206">
        <f>'TV reitingai'!G130</f>
        <v>1.9</v>
      </c>
      <c r="H49" s="206">
        <f t="shared" si="76"/>
        <v>24.7</v>
      </c>
      <c r="I49" s="206">
        <f t="shared" si="77"/>
        <v>36.1</v>
      </c>
      <c r="J49" s="336">
        <v>19</v>
      </c>
      <c r="K49" s="131">
        <f t="shared" si="74"/>
        <v>19</v>
      </c>
      <c r="L49" s="126">
        <v>62.029700000010003</v>
      </c>
      <c r="M49" s="238" t="s">
        <v>16</v>
      </c>
      <c r="N49" s="130" t="s">
        <v>16</v>
      </c>
      <c r="O49" s="127">
        <f t="shared" si="78"/>
        <v>1178.5643000001901</v>
      </c>
      <c r="P49" s="88"/>
      <c r="Q49" s="65"/>
      <c r="R49" s="65"/>
      <c r="S49" s="65">
        <v>1</v>
      </c>
      <c r="T49" s="65">
        <v>1</v>
      </c>
      <c r="U49" s="65">
        <v>1</v>
      </c>
      <c r="V49" s="65">
        <v>1</v>
      </c>
      <c r="W49" s="65">
        <v>1</v>
      </c>
      <c r="X49" s="65">
        <v>1</v>
      </c>
      <c r="Y49" s="65">
        <v>1</v>
      </c>
      <c r="Z49" s="65">
        <v>1</v>
      </c>
      <c r="AA49" s="65">
        <v>2</v>
      </c>
      <c r="AB49" s="65">
        <v>1</v>
      </c>
      <c r="AC49" s="65">
        <v>1</v>
      </c>
      <c r="AD49" s="65">
        <v>1</v>
      </c>
      <c r="AE49" s="65">
        <v>2</v>
      </c>
      <c r="AF49" s="65">
        <v>2</v>
      </c>
      <c r="AG49" s="65">
        <v>2</v>
      </c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5"/>
      <c r="CA49" s="65"/>
      <c r="CB49" s="65"/>
      <c r="CC49" s="65"/>
      <c r="CD49" s="65"/>
      <c r="CE49" s="65"/>
      <c r="CF49" s="65"/>
      <c r="CG49" s="65"/>
      <c r="CH49" s="65"/>
      <c r="CI49" s="65"/>
      <c r="CJ49" s="65"/>
      <c r="CK49" s="65"/>
      <c r="CL49" s="65"/>
      <c r="CM49" s="65"/>
      <c r="CN49" s="65"/>
      <c r="CO49" s="65"/>
      <c r="CP49" s="65"/>
      <c r="CQ49" s="65"/>
    </row>
    <row r="50" spans="2:95" ht="15.75" customHeight="1">
      <c r="B50" s="109" t="s">
        <v>45</v>
      </c>
      <c r="C50" s="110"/>
      <c r="D50" s="131">
        <v>30</v>
      </c>
      <c r="E50" s="87" t="s">
        <v>95</v>
      </c>
      <c r="F50" s="206">
        <f>'TV reitingai'!F131</f>
        <v>0.7</v>
      </c>
      <c r="G50" s="206">
        <f>'TV reitingai'!G131</f>
        <v>1</v>
      </c>
      <c r="H50" s="206">
        <f t="shared" si="76"/>
        <v>13.299999999999999</v>
      </c>
      <c r="I50" s="206">
        <f t="shared" si="77"/>
        <v>19</v>
      </c>
      <c r="J50" s="336">
        <v>19</v>
      </c>
      <c r="K50" s="131">
        <f t="shared" si="74"/>
        <v>19</v>
      </c>
      <c r="L50" s="126">
        <v>62.029700000010003</v>
      </c>
      <c r="M50" s="238" t="s">
        <v>16</v>
      </c>
      <c r="N50" s="130" t="s">
        <v>16</v>
      </c>
      <c r="O50" s="127">
        <f t="shared" si="78"/>
        <v>1178.5643000001901</v>
      </c>
      <c r="P50" s="88"/>
      <c r="Q50" s="65"/>
      <c r="R50" s="65"/>
      <c r="S50" s="65">
        <v>1</v>
      </c>
      <c r="T50" s="65">
        <v>1</v>
      </c>
      <c r="U50" s="65">
        <v>1</v>
      </c>
      <c r="V50" s="65">
        <v>1</v>
      </c>
      <c r="W50" s="65">
        <v>1</v>
      </c>
      <c r="X50" s="65">
        <v>1</v>
      </c>
      <c r="Y50" s="65">
        <v>1</v>
      </c>
      <c r="Z50" s="65">
        <v>1</v>
      </c>
      <c r="AA50" s="65">
        <v>2</v>
      </c>
      <c r="AB50" s="65">
        <v>1</v>
      </c>
      <c r="AC50" s="65">
        <v>1</v>
      </c>
      <c r="AD50" s="65">
        <v>1</v>
      </c>
      <c r="AE50" s="65">
        <v>2</v>
      </c>
      <c r="AF50" s="65">
        <v>2</v>
      </c>
      <c r="AG50" s="65">
        <v>2</v>
      </c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5"/>
      <c r="CA50" s="65"/>
      <c r="CB50" s="65"/>
      <c r="CC50" s="65"/>
      <c r="CD50" s="65"/>
      <c r="CE50" s="65"/>
      <c r="CF50" s="65"/>
      <c r="CG50" s="65"/>
      <c r="CH50" s="65"/>
      <c r="CI50" s="65"/>
      <c r="CJ50" s="65"/>
      <c r="CK50" s="65"/>
      <c r="CL50" s="65"/>
      <c r="CM50" s="65"/>
      <c r="CN50" s="65"/>
      <c r="CO50" s="65"/>
      <c r="CP50" s="65"/>
      <c r="CQ50" s="65"/>
    </row>
    <row r="51" spans="2:95" ht="15.75" customHeight="1">
      <c r="B51" s="165" t="s">
        <v>45</v>
      </c>
      <c r="C51" s="166"/>
      <c r="D51" s="167">
        <v>30</v>
      </c>
      <c r="E51" s="168" t="s">
        <v>96</v>
      </c>
      <c r="F51" s="208">
        <f>'TV reitingai'!F132</f>
        <v>0.4</v>
      </c>
      <c r="G51" s="208">
        <f>'TV reitingai'!G132</f>
        <v>0.6</v>
      </c>
      <c r="H51" s="208">
        <f t="shared" si="76"/>
        <v>7.6000000000000005</v>
      </c>
      <c r="I51" s="208">
        <f t="shared" si="77"/>
        <v>11.4</v>
      </c>
      <c r="J51" s="339">
        <v>19</v>
      </c>
      <c r="K51" s="167">
        <f t="shared" si="74"/>
        <v>19</v>
      </c>
      <c r="L51" s="169">
        <v>62.029700000010003</v>
      </c>
      <c r="M51" s="240" t="s">
        <v>16</v>
      </c>
      <c r="N51" s="170" t="s">
        <v>16</v>
      </c>
      <c r="O51" s="127">
        <f t="shared" si="78"/>
        <v>1178.5643000001901</v>
      </c>
      <c r="P51" s="88"/>
      <c r="Q51" s="65"/>
      <c r="R51" s="65"/>
      <c r="S51" s="65">
        <v>1</v>
      </c>
      <c r="T51" s="65">
        <v>1</v>
      </c>
      <c r="U51" s="65">
        <v>1</v>
      </c>
      <c r="V51" s="65">
        <v>1</v>
      </c>
      <c r="W51" s="65">
        <v>1</v>
      </c>
      <c r="X51" s="65">
        <v>1</v>
      </c>
      <c r="Y51" s="65">
        <v>1</v>
      </c>
      <c r="Z51" s="65">
        <v>1</v>
      </c>
      <c r="AA51" s="65">
        <v>1</v>
      </c>
      <c r="AB51" s="65">
        <v>1</v>
      </c>
      <c r="AC51" s="65">
        <v>1</v>
      </c>
      <c r="AD51" s="65">
        <v>2</v>
      </c>
      <c r="AE51" s="65">
        <v>2</v>
      </c>
      <c r="AF51" s="65">
        <v>2</v>
      </c>
      <c r="AG51" s="65">
        <v>2</v>
      </c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  <c r="CB51" s="65"/>
      <c r="CC51" s="65"/>
      <c r="CD51" s="65"/>
      <c r="CE51" s="65"/>
      <c r="CF51" s="65"/>
      <c r="CG51" s="65"/>
      <c r="CH51" s="65"/>
      <c r="CI51" s="65"/>
      <c r="CJ51" s="65"/>
      <c r="CK51" s="65"/>
      <c r="CL51" s="65"/>
      <c r="CM51" s="65"/>
      <c r="CN51" s="65"/>
      <c r="CO51" s="65"/>
      <c r="CP51" s="65"/>
      <c r="CQ51" s="65"/>
    </row>
    <row r="52" spans="2:95" ht="15.75" customHeight="1">
      <c r="B52" s="109" t="s">
        <v>46</v>
      </c>
      <c r="C52" s="110"/>
      <c r="D52" s="131">
        <v>30</v>
      </c>
      <c r="E52" s="87" t="s">
        <v>89</v>
      </c>
      <c r="F52" s="206">
        <f>'TV reitingai'!F169</f>
        <v>0.2</v>
      </c>
      <c r="G52" s="206">
        <f>'TV reitingai'!G169</f>
        <v>0.2</v>
      </c>
      <c r="H52" s="206">
        <f t="shared" si="72"/>
        <v>11.600000000000001</v>
      </c>
      <c r="I52" s="206">
        <f t="shared" si="73"/>
        <v>11.600000000000001</v>
      </c>
      <c r="J52" s="336">
        <v>58</v>
      </c>
      <c r="K52" s="131">
        <f t="shared" si="74"/>
        <v>58</v>
      </c>
      <c r="L52" s="126">
        <v>62.029700000010003</v>
      </c>
      <c r="M52" s="238" t="s">
        <v>16</v>
      </c>
      <c r="N52" s="130" t="s">
        <v>16</v>
      </c>
      <c r="O52" s="200">
        <f t="shared" si="78"/>
        <v>3597.7226000005803</v>
      </c>
      <c r="P52" s="88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>
        <v>2</v>
      </c>
      <c r="AH52" s="65">
        <v>2</v>
      </c>
      <c r="AI52" s="65">
        <v>2</v>
      </c>
      <c r="AJ52" s="65">
        <v>2</v>
      </c>
      <c r="AK52" s="65">
        <v>2</v>
      </c>
      <c r="AL52" s="65">
        <v>1</v>
      </c>
      <c r="AM52" s="65"/>
      <c r="AN52" s="65"/>
      <c r="AO52" s="65"/>
      <c r="AP52" s="65"/>
      <c r="AQ52" s="65"/>
      <c r="AR52" s="65">
        <v>1</v>
      </c>
      <c r="AS52" s="65">
        <v>1</v>
      </c>
      <c r="AT52" s="65">
        <v>1</v>
      </c>
      <c r="AU52" s="65">
        <v>1</v>
      </c>
      <c r="AV52" s="65">
        <v>1</v>
      </c>
      <c r="AW52" s="65">
        <v>1</v>
      </c>
      <c r="AX52" s="65">
        <v>1</v>
      </c>
      <c r="AY52" s="65">
        <v>1</v>
      </c>
      <c r="AZ52" s="65">
        <v>1</v>
      </c>
      <c r="BA52" s="65">
        <v>1</v>
      </c>
      <c r="BB52" s="65">
        <v>1</v>
      </c>
      <c r="BC52" s="65">
        <v>1</v>
      </c>
      <c r="BD52" s="65">
        <v>1</v>
      </c>
      <c r="BE52" s="65">
        <v>1</v>
      </c>
      <c r="BF52" s="65">
        <v>1</v>
      </c>
      <c r="BG52" s="65">
        <v>1</v>
      </c>
      <c r="BH52" s="65">
        <v>1</v>
      </c>
      <c r="BI52" s="65">
        <v>1</v>
      </c>
      <c r="BJ52" s="65">
        <v>1</v>
      </c>
      <c r="BK52" s="65">
        <v>1</v>
      </c>
      <c r="BL52" s="65">
        <v>1</v>
      </c>
      <c r="BM52" s="65">
        <v>1</v>
      </c>
      <c r="BN52" s="65">
        <v>1</v>
      </c>
      <c r="BO52" s="65">
        <v>1</v>
      </c>
      <c r="BP52" s="65">
        <v>1</v>
      </c>
      <c r="BQ52" s="65">
        <v>1</v>
      </c>
      <c r="BR52" s="65">
        <v>1</v>
      </c>
      <c r="BS52" s="65">
        <v>1</v>
      </c>
      <c r="BT52" s="65">
        <v>1</v>
      </c>
      <c r="BU52" s="65">
        <v>1</v>
      </c>
      <c r="BV52" s="65">
        <v>1</v>
      </c>
      <c r="BW52" s="65">
        <v>1</v>
      </c>
      <c r="BX52" s="65">
        <v>1</v>
      </c>
      <c r="BY52" s="65">
        <v>1</v>
      </c>
      <c r="BZ52" s="65">
        <v>1</v>
      </c>
      <c r="CA52" s="65">
        <v>1</v>
      </c>
      <c r="CB52" s="65">
        <v>1</v>
      </c>
      <c r="CC52" s="65">
        <v>1</v>
      </c>
      <c r="CD52" s="65">
        <v>1</v>
      </c>
      <c r="CE52" s="65">
        <v>1</v>
      </c>
      <c r="CF52" s="65">
        <v>1</v>
      </c>
      <c r="CG52" s="65">
        <v>1</v>
      </c>
      <c r="CH52" s="65">
        <v>1</v>
      </c>
      <c r="CI52" s="65">
        <v>1</v>
      </c>
      <c r="CJ52" s="65">
        <v>1</v>
      </c>
      <c r="CK52" s="65">
        <v>1</v>
      </c>
      <c r="CL52" s="65">
        <v>1</v>
      </c>
      <c r="CM52" s="65"/>
      <c r="CN52" s="65"/>
      <c r="CO52" s="65"/>
      <c r="CP52" s="65"/>
      <c r="CQ52" s="65"/>
    </row>
    <row r="53" spans="2:95" ht="15.75" customHeight="1">
      <c r="B53" s="109" t="s">
        <v>46</v>
      </c>
      <c r="C53" s="110"/>
      <c r="D53" s="131">
        <v>30</v>
      </c>
      <c r="E53" s="87" t="s">
        <v>79</v>
      </c>
      <c r="F53" s="206">
        <f>'TV reitingai'!F170</f>
        <v>0.3</v>
      </c>
      <c r="G53" s="206">
        <f>'TV reitingai'!G170</f>
        <v>0.3</v>
      </c>
      <c r="H53" s="206">
        <f t="shared" si="72"/>
        <v>17.399999999999999</v>
      </c>
      <c r="I53" s="206">
        <f t="shared" si="73"/>
        <v>17.399999999999999</v>
      </c>
      <c r="J53" s="336">
        <v>58</v>
      </c>
      <c r="K53" s="131">
        <f t="shared" si="74"/>
        <v>58</v>
      </c>
      <c r="L53" s="126">
        <v>62.029700000010003</v>
      </c>
      <c r="M53" s="238" t="s">
        <v>16</v>
      </c>
      <c r="N53" s="130" t="s">
        <v>16</v>
      </c>
      <c r="O53" s="127">
        <f t="shared" si="78"/>
        <v>3597.7226000005803</v>
      </c>
      <c r="P53" s="88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>
        <v>2</v>
      </c>
      <c r="AH53" s="65">
        <v>2</v>
      </c>
      <c r="AI53" s="65">
        <v>2</v>
      </c>
      <c r="AJ53" s="65">
        <v>2</v>
      </c>
      <c r="AK53" s="65">
        <v>2</v>
      </c>
      <c r="AL53" s="65">
        <v>1</v>
      </c>
      <c r="AM53" s="65"/>
      <c r="AN53" s="65"/>
      <c r="AO53" s="65"/>
      <c r="AP53" s="65"/>
      <c r="AQ53" s="65"/>
      <c r="AR53" s="65">
        <v>1</v>
      </c>
      <c r="AS53" s="65">
        <v>1</v>
      </c>
      <c r="AT53" s="65">
        <v>1</v>
      </c>
      <c r="AU53" s="65">
        <v>1</v>
      </c>
      <c r="AV53" s="65">
        <v>1</v>
      </c>
      <c r="AW53" s="65">
        <v>1</v>
      </c>
      <c r="AX53" s="65">
        <v>1</v>
      </c>
      <c r="AY53" s="65">
        <v>1</v>
      </c>
      <c r="AZ53" s="65">
        <v>1</v>
      </c>
      <c r="BA53" s="65">
        <v>1</v>
      </c>
      <c r="BB53" s="65">
        <v>1</v>
      </c>
      <c r="BC53" s="65">
        <v>1</v>
      </c>
      <c r="BD53" s="65">
        <v>1</v>
      </c>
      <c r="BE53" s="65">
        <v>1</v>
      </c>
      <c r="BF53" s="65">
        <v>1</v>
      </c>
      <c r="BG53" s="65">
        <v>1</v>
      </c>
      <c r="BH53" s="65">
        <v>1</v>
      </c>
      <c r="BI53" s="65">
        <v>1</v>
      </c>
      <c r="BJ53" s="65">
        <v>1</v>
      </c>
      <c r="BK53" s="65">
        <v>1</v>
      </c>
      <c r="BL53" s="65">
        <v>1</v>
      </c>
      <c r="BM53" s="65">
        <v>1</v>
      </c>
      <c r="BN53" s="65">
        <v>1</v>
      </c>
      <c r="BO53" s="65">
        <v>1</v>
      </c>
      <c r="BP53" s="65">
        <v>1</v>
      </c>
      <c r="BQ53" s="65">
        <v>1</v>
      </c>
      <c r="BR53" s="65">
        <v>1</v>
      </c>
      <c r="BS53" s="65">
        <v>1</v>
      </c>
      <c r="BT53" s="65">
        <v>1</v>
      </c>
      <c r="BU53" s="65">
        <v>1</v>
      </c>
      <c r="BV53" s="65">
        <v>1</v>
      </c>
      <c r="BW53" s="65">
        <v>1</v>
      </c>
      <c r="BX53" s="65">
        <v>1</v>
      </c>
      <c r="BY53" s="65">
        <v>1</v>
      </c>
      <c r="BZ53" s="65">
        <v>1</v>
      </c>
      <c r="CA53" s="65">
        <v>1</v>
      </c>
      <c r="CB53" s="65">
        <v>1</v>
      </c>
      <c r="CC53" s="65">
        <v>1</v>
      </c>
      <c r="CD53" s="65">
        <v>1</v>
      </c>
      <c r="CE53" s="65">
        <v>1</v>
      </c>
      <c r="CF53" s="65">
        <v>1</v>
      </c>
      <c r="CG53" s="65">
        <v>1</v>
      </c>
      <c r="CH53" s="65">
        <v>1</v>
      </c>
      <c r="CI53" s="65">
        <v>1</v>
      </c>
      <c r="CJ53" s="65">
        <v>1</v>
      </c>
      <c r="CK53" s="65">
        <v>1</v>
      </c>
      <c r="CL53" s="65">
        <v>1</v>
      </c>
      <c r="CM53" s="65"/>
      <c r="CN53" s="65"/>
      <c r="CO53" s="65"/>
      <c r="CP53" s="65"/>
      <c r="CQ53" s="65"/>
    </row>
    <row r="54" spans="2:95" ht="15.75" customHeight="1">
      <c r="B54" s="109" t="s">
        <v>46</v>
      </c>
      <c r="C54" s="110"/>
      <c r="D54" s="56">
        <v>30</v>
      </c>
      <c r="E54" s="87" t="s">
        <v>80</v>
      </c>
      <c r="F54" s="206">
        <f>'TV reitingai'!F171</f>
        <v>0.2</v>
      </c>
      <c r="G54" s="206">
        <f>'TV reitingai'!G171</f>
        <v>0.3</v>
      </c>
      <c r="H54" s="206">
        <f t="shared" si="72"/>
        <v>11.4</v>
      </c>
      <c r="I54" s="206">
        <f t="shared" si="73"/>
        <v>17.099999999999998</v>
      </c>
      <c r="J54" s="336">
        <v>57</v>
      </c>
      <c r="K54" s="131">
        <f t="shared" si="74"/>
        <v>57</v>
      </c>
      <c r="L54" s="126">
        <v>62.029700000010003</v>
      </c>
      <c r="M54" s="238" t="s">
        <v>16</v>
      </c>
      <c r="N54" s="130" t="s">
        <v>16</v>
      </c>
      <c r="O54" s="127">
        <f t="shared" si="78"/>
        <v>3535.6929000005703</v>
      </c>
      <c r="P54" s="88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>
        <v>2</v>
      </c>
      <c r="AH54" s="65">
        <v>2</v>
      </c>
      <c r="AI54" s="65">
        <v>2</v>
      </c>
      <c r="AJ54" s="65">
        <v>2</v>
      </c>
      <c r="AK54" s="65">
        <v>1</v>
      </c>
      <c r="AL54" s="65">
        <v>1</v>
      </c>
      <c r="AM54" s="65"/>
      <c r="AN54" s="65"/>
      <c r="AO54" s="65"/>
      <c r="AP54" s="65"/>
      <c r="AQ54" s="65"/>
      <c r="AR54" s="65">
        <v>1</v>
      </c>
      <c r="AS54" s="65">
        <v>1</v>
      </c>
      <c r="AT54" s="65">
        <v>1</v>
      </c>
      <c r="AU54" s="65">
        <v>1</v>
      </c>
      <c r="AV54" s="65">
        <v>1</v>
      </c>
      <c r="AW54" s="65">
        <v>1</v>
      </c>
      <c r="AX54" s="65">
        <v>1</v>
      </c>
      <c r="AY54" s="65">
        <v>1</v>
      </c>
      <c r="AZ54" s="65">
        <v>1</v>
      </c>
      <c r="BA54" s="65">
        <v>1</v>
      </c>
      <c r="BB54" s="65">
        <v>1</v>
      </c>
      <c r="BC54" s="65">
        <v>1</v>
      </c>
      <c r="BD54" s="65">
        <v>1</v>
      </c>
      <c r="BE54" s="65">
        <v>1</v>
      </c>
      <c r="BF54" s="65">
        <v>1</v>
      </c>
      <c r="BG54" s="65">
        <v>1</v>
      </c>
      <c r="BH54" s="65">
        <v>1</v>
      </c>
      <c r="BI54" s="65">
        <v>1</v>
      </c>
      <c r="BJ54" s="65">
        <v>1</v>
      </c>
      <c r="BK54" s="65">
        <v>1</v>
      </c>
      <c r="BL54" s="65">
        <v>1</v>
      </c>
      <c r="BM54" s="65">
        <v>1</v>
      </c>
      <c r="BN54" s="65">
        <v>1</v>
      </c>
      <c r="BO54" s="65">
        <v>1</v>
      </c>
      <c r="BP54" s="65">
        <v>1</v>
      </c>
      <c r="BQ54" s="65">
        <v>1</v>
      </c>
      <c r="BR54" s="65">
        <v>1</v>
      </c>
      <c r="BS54" s="65">
        <v>1</v>
      </c>
      <c r="BT54" s="65">
        <v>1</v>
      </c>
      <c r="BU54" s="65">
        <v>1</v>
      </c>
      <c r="BV54" s="65">
        <v>1</v>
      </c>
      <c r="BW54" s="65">
        <v>1</v>
      </c>
      <c r="BX54" s="65">
        <v>1</v>
      </c>
      <c r="BY54" s="65">
        <v>1</v>
      </c>
      <c r="BZ54" s="65">
        <v>1</v>
      </c>
      <c r="CA54" s="65">
        <v>1</v>
      </c>
      <c r="CB54" s="65">
        <v>1</v>
      </c>
      <c r="CC54" s="65">
        <v>1</v>
      </c>
      <c r="CD54" s="65">
        <v>1</v>
      </c>
      <c r="CE54" s="65">
        <v>1</v>
      </c>
      <c r="CF54" s="65">
        <v>1</v>
      </c>
      <c r="CG54" s="65">
        <v>1</v>
      </c>
      <c r="CH54" s="65">
        <v>1</v>
      </c>
      <c r="CI54" s="65">
        <v>1</v>
      </c>
      <c r="CJ54" s="65">
        <v>1</v>
      </c>
      <c r="CK54" s="65">
        <v>1</v>
      </c>
      <c r="CL54" s="65">
        <v>1</v>
      </c>
      <c r="CM54" s="65"/>
      <c r="CN54" s="65"/>
      <c r="CO54" s="65"/>
      <c r="CP54" s="65"/>
      <c r="CQ54" s="65"/>
    </row>
    <row r="55" spans="2:95" ht="15.75" customHeight="1">
      <c r="B55" s="109" t="s">
        <v>46</v>
      </c>
      <c r="C55" s="110"/>
      <c r="D55" s="131">
        <v>30</v>
      </c>
      <c r="E55" s="87" t="s">
        <v>81</v>
      </c>
      <c r="F55" s="206">
        <f>'TV reitingai'!F172</f>
        <v>0.2</v>
      </c>
      <c r="G55" s="206">
        <f>'TV reitingai'!G172</f>
        <v>0.2</v>
      </c>
      <c r="H55" s="206">
        <f t="shared" si="72"/>
        <v>11.4</v>
      </c>
      <c r="I55" s="206">
        <f t="shared" si="73"/>
        <v>11.4</v>
      </c>
      <c r="J55" s="336">
        <v>57</v>
      </c>
      <c r="K55" s="131">
        <f t="shared" si="74"/>
        <v>57</v>
      </c>
      <c r="L55" s="126">
        <v>62.029700000010003</v>
      </c>
      <c r="M55" s="238" t="s">
        <v>16</v>
      </c>
      <c r="N55" s="130" t="s">
        <v>16</v>
      </c>
      <c r="O55" s="127">
        <f t="shared" si="78"/>
        <v>3535.6929000005703</v>
      </c>
      <c r="P55" s="88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>
        <v>2</v>
      </c>
      <c r="AH55" s="65">
        <v>2</v>
      </c>
      <c r="AI55" s="65">
        <v>2</v>
      </c>
      <c r="AJ55" s="65">
        <v>2</v>
      </c>
      <c r="AK55" s="65">
        <v>1</v>
      </c>
      <c r="AL55" s="65">
        <v>1</v>
      </c>
      <c r="AM55" s="65"/>
      <c r="AN55" s="65"/>
      <c r="AO55" s="65"/>
      <c r="AP55" s="65"/>
      <c r="AQ55" s="65"/>
      <c r="AR55" s="65">
        <v>1</v>
      </c>
      <c r="AS55" s="65">
        <v>1</v>
      </c>
      <c r="AT55" s="65">
        <v>1</v>
      </c>
      <c r="AU55" s="65">
        <v>1</v>
      </c>
      <c r="AV55" s="65">
        <v>1</v>
      </c>
      <c r="AW55" s="65">
        <v>1</v>
      </c>
      <c r="AX55" s="65">
        <v>1</v>
      </c>
      <c r="AY55" s="65">
        <v>1</v>
      </c>
      <c r="AZ55" s="65">
        <v>1</v>
      </c>
      <c r="BA55" s="65">
        <v>1</v>
      </c>
      <c r="BB55" s="65">
        <v>1</v>
      </c>
      <c r="BC55" s="65">
        <v>1</v>
      </c>
      <c r="BD55" s="65">
        <v>1</v>
      </c>
      <c r="BE55" s="65">
        <v>1</v>
      </c>
      <c r="BF55" s="65">
        <v>1</v>
      </c>
      <c r="BG55" s="65">
        <v>1</v>
      </c>
      <c r="BH55" s="65">
        <v>1</v>
      </c>
      <c r="BI55" s="65">
        <v>1</v>
      </c>
      <c r="BJ55" s="65">
        <v>1</v>
      </c>
      <c r="BK55" s="65">
        <v>1</v>
      </c>
      <c r="BL55" s="65">
        <v>1</v>
      </c>
      <c r="BM55" s="65">
        <v>1</v>
      </c>
      <c r="BN55" s="65">
        <v>1</v>
      </c>
      <c r="BO55" s="65">
        <v>1</v>
      </c>
      <c r="BP55" s="65">
        <v>1</v>
      </c>
      <c r="BQ55" s="65">
        <v>1</v>
      </c>
      <c r="BR55" s="65">
        <v>1</v>
      </c>
      <c r="BS55" s="65">
        <v>1</v>
      </c>
      <c r="BT55" s="65">
        <v>1</v>
      </c>
      <c r="BU55" s="65">
        <v>1</v>
      </c>
      <c r="BV55" s="65">
        <v>1</v>
      </c>
      <c r="BW55" s="65">
        <v>1</v>
      </c>
      <c r="BX55" s="65">
        <v>1</v>
      </c>
      <c r="BY55" s="65">
        <v>1</v>
      </c>
      <c r="BZ55" s="65">
        <v>1</v>
      </c>
      <c r="CA55" s="65">
        <v>1</v>
      </c>
      <c r="CB55" s="65">
        <v>1</v>
      </c>
      <c r="CC55" s="65">
        <v>1</v>
      </c>
      <c r="CD55" s="65">
        <v>1</v>
      </c>
      <c r="CE55" s="65">
        <v>1</v>
      </c>
      <c r="CF55" s="65">
        <v>1</v>
      </c>
      <c r="CG55" s="65">
        <v>1</v>
      </c>
      <c r="CH55" s="65">
        <v>1</v>
      </c>
      <c r="CI55" s="65">
        <v>1</v>
      </c>
      <c r="CJ55" s="65">
        <v>1</v>
      </c>
      <c r="CK55" s="65">
        <v>1</v>
      </c>
      <c r="CL55" s="65">
        <v>1</v>
      </c>
      <c r="CM55" s="65"/>
      <c r="CN55" s="65"/>
      <c r="CO55" s="65"/>
      <c r="CP55" s="65"/>
      <c r="CQ55" s="65"/>
    </row>
    <row r="56" spans="2:95" ht="15.75" customHeight="1">
      <c r="B56" s="109" t="s">
        <v>46</v>
      </c>
      <c r="C56" s="110"/>
      <c r="D56" s="131">
        <v>30</v>
      </c>
      <c r="E56" s="87" t="s">
        <v>82</v>
      </c>
      <c r="F56" s="206">
        <f>'TV reitingai'!F173</f>
        <v>0.2</v>
      </c>
      <c r="G56" s="206">
        <f>'TV reitingai'!G173</f>
        <v>0.3</v>
      </c>
      <c r="H56" s="206">
        <f t="shared" si="72"/>
        <v>11.4</v>
      </c>
      <c r="I56" s="206">
        <f t="shared" si="73"/>
        <v>17.099999999999998</v>
      </c>
      <c r="J56" s="336">
        <v>57</v>
      </c>
      <c r="K56" s="131">
        <f t="shared" si="74"/>
        <v>57</v>
      </c>
      <c r="L56" s="126">
        <v>62.029700000010003</v>
      </c>
      <c r="M56" s="238" t="s">
        <v>16</v>
      </c>
      <c r="N56" s="130" t="s">
        <v>16</v>
      </c>
      <c r="O56" s="127">
        <f t="shared" si="78"/>
        <v>3535.6929000005703</v>
      </c>
      <c r="P56" s="88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>
        <v>2</v>
      </c>
      <c r="AH56" s="65">
        <v>2</v>
      </c>
      <c r="AI56" s="65">
        <v>2</v>
      </c>
      <c r="AJ56" s="65">
        <v>2</v>
      </c>
      <c r="AK56" s="65">
        <v>1</v>
      </c>
      <c r="AL56" s="65">
        <v>1</v>
      </c>
      <c r="AM56" s="65"/>
      <c r="AN56" s="65"/>
      <c r="AO56" s="65"/>
      <c r="AP56" s="65"/>
      <c r="AQ56" s="65"/>
      <c r="AR56" s="65">
        <v>1</v>
      </c>
      <c r="AS56" s="65">
        <v>1</v>
      </c>
      <c r="AT56" s="65">
        <v>1</v>
      </c>
      <c r="AU56" s="65">
        <v>1</v>
      </c>
      <c r="AV56" s="65">
        <v>1</v>
      </c>
      <c r="AW56" s="65">
        <v>1</v>
      </c>
      <c r="AX56" s="65">
        <v>1</v>
      </c>
      <c r="AY56" s="65">
        <v>1</v>
      </c>
      <c r="AZ56" s="65">
        <v>1</v>
      </c>
      <c r="BA56" s="65">
        <v>1</v>
      </c>
      <c r="BB56" s="65">
        <v>1</v>
      </c>
      <c r="BC56" s="65">
        <v>1</v>
      </c>
      <c r="BD56" s="65">
        <v>1</v>
      </c>
      <c r="BE56" s="65">
        <v>1</v>
      </c>
      <c r="BF56" s="65">
        <v>1</v>
      </c>
      <c r="BG56" s="65">
        <v>1</v>
      </c>
      <c r="BH56" s="65">
        <v>1</v>
      </c>
      <c r="BI56" s="65">
        <v>1</v>
      </c>
      <c r="BJ56" s="65">
        <v>1</v>
      </c>
      <c r="BK56" s="65">
        <v>1</v>
      </c>
      <c r="BL56" s="65">
        <v>1</v>
      </c>
      <c r="BM56" s="65">
        <v>1</v>
      </c>
      <c r="BN56" s="65">
        <v>1</v>
      </c>
      <c r="BO56" s="65">
        <v>1</v>
      </c>
      <c r="BP56" s="65">
        <v>1</v>
      </c>
      <c r="BQ56" s="65">
        <v>1</v>
      </c>
      <c r="BR56" s="65">
        <v>1</v>
      </c>
      <c r="BS56" s="65">
        <v>1</v>
      </c>
      <c r="BT56" s="65">
        <v>1</v>
      </c>
      <c r="BU56" s="65">
        <v>1</v>
      </c>
      <c r="BV56" s="65">
        <v>1</v>
      </c>
      <c r="BW56" s="65">
        <v>1</v>
      </c>
      <c r="BX56" s="65">
        <v>1</v>
      </c>
      <c r="BY56" s="65">
        <v>1</v>
      </c>
      <c r="BZ56" s="65">
        <v>1</v>
      </c>
      <c r="CA56" s="65">
        <v>1</v>
      </c>
      <c r="CB56" s="65">
        <v>1</v>
      </c>
      <c r="CC56" s="65">
        <v>1</v>
      </c>
      <c r="CD56" s="65">
        <v>1</v>
      </c>
      <c r="CE56" s="65">
        <v>1</v>
      </c>
      <c r="CF56" s="65">
        <v>1</v>
      </c>
      <c r="CG56" s="65">
        <v>1</v>
      </c>
      <c r="CH56" s="65">
        <v>1</v>
      </c>
      <c r="CI56" s="65">
        <v>1</v>
      </c>
      <c r="CJ56" s="65">
        <v>1</v>
      </c>
      <c r="CK56" s="65">
        <v>1</v>
      </c>
      <c r="CL56" s="65">
        <v>1</v>
      </c>
      <c r="CM56" s="65"/>
      <c r="CN56" s="65"/>
      <c r="CO56" s="65"/>
      <c r="CP56" s="65"/>
      <c r="CQ56" s="65"/>
    </row>
    <row r="57" spans="2:95" ht="15.75" customHeight="1">
      <c r="B57" s="109" t="s">
        <v>46</v>
      </c>
      <c r="C57" s="110"/>
      <c r="D57" s="131">
        <v>30</v>
      </c>
      <c r="E57" s="87" t="s">
        <v>83</v>
      </c>
      <c r="F57" s="206">
        <f>'TV reitingai'!F174</f>
        <v>0.3</v>
      </c>
      <c r="G57" s="206">
        <f>'TV reitingai'!G174</f>
        <v>0.3</v>
      </c>
      <c r="H57" s="206">
        <f t="shared" si="72"/>
        <v>17.099999999999998</v>
      </c>
      <c r="I57" s="206">
        <f t="shared" si="73"/>
        <v>17.099999999999998</v>
      </c>
      <c r="J57" s="336">
        <v>57</v>
      </c>
      <c r="K57" s="131">
        <f t="shared" si="74"/>
        <v>57</v>
      </c>
      <c r="L57" s="126">
        <v>62.029700000010003</v>
      </c>
      <c r="M57" s="238" t="s">
        <v>16</v>
      </c>
      <c r="N57" s="130" t="s">
        <v>16</v>
      </c>
      <c r="O57" s="127">
        <f t="shared" si="78"/>
        <v>3535.6929000005703</v>
      </c>
      <c r="P57" s="88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>
        <v>2</v>
      </c>
      <c r="AH57" s="65">
        <v>2</v>
      </c>
      <c r="AI57" s="65">
        <v>2</v>
      </c>
      <c r="AJ57" s="65">
        <v>2</v>
      </c>
      <c r="AK57" s="65">
        <v>1</v>
      </c>
      <c r="AL57" s="65">
        <v>1</v>
      </c>
      <c r="AM57" s="65"/>
      <c r="AN57" s="65"/>
      <c r="AO57" s="65"/>
      <c r="AP57" s="65"/>
      <c r="AQ57" s="65"/>
      <c r="AR57" s="65">
        <v>1</v>
      </c>
      <c r="AS57" s="65">
        <v>1</v>
      </c>
      <c r="AT57" s="65">
        <v>1</v>
      </c>
      <c r="AU57" s="65">
        <v>1</v>
      </c>
      <c r="AV57" s="65">
        <v>1</v>
      </c>
      <c r="AW57" s="65">
        <v>1</v>
      </c>
      <c r="AX57" s="65">
        <v>1</v>
      </c>
      <c r="AY57" s="65">
        <v>1</v>
      </c>
      <c r="AZ57" s="65">
        <v>1</v>
      </c>
      <c r="BA57" s="65">
        <v>1</v>
      </c>
      <c r="BB57" s="65">
        <v>1</v>
      </c>
      <c r="BC57" s="65">
        <v>1</v>
      </c>
      <c r="BD57" s="65">
        <v>1</v>
      </c>
      <c r="BE57" s="65">
        <v>1</v>
      </c>
      <c r="BF57" s="65">
        <v>1</v>
      </c>
      <c r="BG57" s="65">
        <v>1</v>
      </c>
      <c r="BH57" s="65">
        <v>1</v>
      </c>
      <c r="BI57" s="65">
        <v>1</v>
      </c>
      <c r="BJ57" s="65">
        <v>1</v>
      </c>
      <c r="BK57" s="65">
        <v>1</v>
      </c>
      <c r="BL57" s="65">
        <v>1</v>
      </c>
      <c r="BM57" s="65">
        <v>1</v>
      </c>
      <c r="BN57" s="65">
        <v>1</v>
      </c>
      <c r="BO57" s="65">
        <v>1</v>
      </c>
      <c r="BP57" s="65">
        <v>1</v>
      </c>
      <c r="BQ57" s="65">
        <v>1</v>
      </c>
      <c r="BR57" s="65">
        <v>1</v>
      </c>
      <c r="BS57" s="65">
        <v>1</v>
      </c>
      <c r="BT57" s="65">
        <v>1</v>
      </c>
      <c r="BU57" s="65">
        <v>1</v>
      </c>
      <c r="BV57" s="65">
        <v>1</v>
      </c>
      <c r="BW57" s="65">
        <v>1</v>
      </c>
      <c r="BX57" s="65">
        <v>1</v>
      </c>
      <c r="BY57" s="65">
        <v>1</v>
      </c>
      <c r="BZ57" s="65">
        <v>1</v>
      </c>
      <c r="CA57" s="65">
        <v>1</v>
      </c>
      <c r="CB57" s="65">
        <v>1</v>
      </c>
      <c r="CC57" s="65">
        <v>1</v>
      </c>
      <c r="CD57" s="65">
        <v>1</v>
      </c>
      <c r="CE57" s="65">
        <v>1</v>
      </c>
      <c r="CF57" s="65">
        <v>1</v>
      </c>
      <c r="CG57" s="65">
        <v>1</v>
      </c>
      <c r="CH57" s="65">
        <v>1</v>
      </c>
      <c r="CI57" s="65">
        <v>1</v>
      </c>
      <c r="CJ57" s="65">
        <v>1</v>
      </c>
      <c r="CK57" s="65">
        <v>1</v>
      </c>
      <c r="CL57" s="65">
        <v>1</v>
      </c>
      <c r="CM57" s="65"/>
      <c r="CN57" s="65"/>
      <c r="CO57" s="65"/>
      <c r="CP57" s="65"/>
      <c r="CQ57" s="65"/>
    </row>
    <row r="58" spans="2:95" ht="15.75" customHeight="1">
      <c r="B58" s="109" t="s">
        <v>46</v>
      </c>
      <c r="C58" s="110"/>
      <c r="D58" s="131">
        <v>30</v>
      </c>
      <c r="E58" s="87" t="s">
        <v>84</v>
      </c>
      <c r="F58" s="206">
        <f>'TV reitingai'!F175</f>
        <v>0.3</v>
      </c>
      <c r="G58" s="206">
        <f>'TV reitingai'!G175</f>
        <v>0.3</v>
      </c>
      <c r="H58" s="206">
        <f t="shared" si="72"/>
        <v>17.099999999999998</v>
      </c>
      <c r="I58" s="206">
        <f t="shared" si="73"/>
        <v>17.099999999999998</v>
      </c>
      <c r="J58" s="336">
        <v>57</v>
      </c>
      <c r="K58" s="131">
        <f t="shared" si="74"/>
        <v>57</v>
      </c>
      <c r="L58" s="126">
        <v>62.029700000010003</v>
      </c>
      <c r="M58" s="238" t="s">
        <v>16</v>
      </c>
      <c r="N58" s="130" t="s">
        <v>16</v>
      </c>
      <c r="O58" s="127">
        <f t="shared" si="78"/>
        <v>3535.6929000005703</v>
      </c>
      <c r="P58" s="88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>
        <v>2</v>
      </c>
      <c r="AH58" s="65">
        <v>2</v>
      </c>
      <c r="AI58" s="65">
        <v>2</v>
      </c>
      <c r="AJ58" s="65">
        <v>2</v>
      </c>
      <c r="AK58" s="65">
        <v>1</v>
      </c>
      <c r="AL58" s="65">
        <v>1</v>
      </c>
      <c r="AM58" s="65"/>
      <c r="AN58" s="65"/>
      <c r="AO58" s="65"/>
      <c r="AP58" s="65"/>
      <c r="AQ58" s="65"/>
      <c r="AR58" s="65">
        <v>1</v>
      </c>
      <c r="AS58" s="65">
        <v>1</v>
      </c>
      <c r="AT58" s="65">
        <v>1</v>
      </c>
      <c r="AU58" s="65">
        <v>1</v>
      </c>
      <c r="AV58" s="65">
        <v>1</v>
      </c>
      <c r="AW58" s="65">
        <v>1</v>
      </c>
      <c r="AX58" s="65">
        <v>1</v>
      </c>
      <c r="AY58" s="65">
        <v>1</v>
      </c>
      <c r="AZ58" s="65">
        <v>1</v>
      </c>
      <c r="BA58" s="65">
        <v>1</v>
      </c>
      <c r="BB58" s="65">
        <v>1</v>
      </c>
      <c r="BC58" s="65">
        <v>1</v>
      </c>
      <c r="BD58" s="65">
        <v>1</v>
      </c>
      <c r="BE58" s="65">
        <v>1</v>
      </c>
      <c r="BF58" s="65">
        <v>1</v>
      </c>
      <c r="BG58" s="65">
        <v>1</v>
      </c>
      <c r="BH58" s="65">
        <v>1</v>
      </c>
      <c r="BI58" s="65">
        <v>1</v>
      </c>
      <c r="BJ58" s="65">
        <v>1</v>
      </c>
      <c r="BK58" s="65">
        <v>1</v>
      </c>
      <c r="BL58" s="65">
        <v>1</v>
      </c>
      <c r="BM58" s="65">
        <v>1</v>
      </c>
      <c r="BN58" s="65">
        <v>1</v>
      </c>
      <c r="BO58" s="65">
        <v>1</v>
      </c>
      <c r="BP58" s="65">
        <v>1</v>
      </c>
      <c r="BQ58" s="65">
        <v>1</v>
      </c>
      <c r="BR58" s="65">
        <v>1</v>
      </c>
      <c r="BS58" s="65">
        <v>1</v>
      </c>
      <c r="BT58" s="65">
        <v>1</v>
      </c>
      <c r="BU58" s="65">
        <v>1</v>
      </c>
      <c r="BV58" s="65">
        <v>1</v>
      </c>
      <c r="BW58" s="65">
        <v>1</v>
      </c>
      <c r="BX58" s="65">
        <v>1</v>
      </c>
      <c r="BY58" s="65">
        <v>1</v>
      </c>
      <c r="BZ58" s="65">
        <v>1</v>
      </c>
      <c r="CA58" s="65">
        <v>1</v>
      </c>
      <c r="CB58" s="65">
        <v>1</v>
      </c>
      <c r="CC58" s="65">
        <v>1</v>
      </c>
      <c r="CD58" s="65">
        <v>1</v>
      </c>
      <c r="CE58" s="65">
        <v>1</v>
      </c>
      <c r="CF58" s="65">
        <v>1</v>
      </c>
      <c r="CG58" s="65">
        <v>1</v>
      </c>
      <c r="CH58" s="65">
        <v>1</v>
      </c>
      <c r="CI58" s="65">
        <v>1</v>
      </c>
      <c r="CJ58" s="65">
        <v>1</v>
      </c>
      <c r="CK58" s="65">
        <v>1</v>
      </c>
      <c r="CL58" s="65">
        <v>1</v>
      </c>
      <c r="CM58" s="65"/>
      <c r="CN58" s="65"/>
      <c r="CO58" s="65"/>
      <c r="CP58" s="65"/>
      <c r="CQ58" s="65"/>
    </row>
    <row r="59" spans="2:95" ht="15.75" customHeight="1">
      <c r="B59" s="109" t="s">
        <v>46</v>
      </c>
      <c r="C59" s="110"/>
      <c r="D59" s="131">
        <v>30</v>
      </c>
      <c r="E59" s="87" t="s">
        <v>85</v>
      </c>
      <c r="F59" s="206">
        <f>'TV reitingai'!F176</f>
        <v>0.3</v>
      </c>
      <c r="G59" s="206">
        <f>'TV reitingai'!G176</f>
        <v>0.3</v>
      </c>
      <c r="H59" s="206">
        <f t="shared" si="72"/>
        <v>17.099999999999998</v>
      </c>
      <c r="I59" s="206">
        <f t="shared" si="73"/>
        <v>17.099999999999998</v>
      </c>
      <c r="J59" s="336">
        <v>57</v>
      </c>
      <c r="K59" s="131">
        <f t="shared" si="74"/>
        <v>57</v>
      </c>
      <c r="L59" s="126">
        <v>62.029700000010003</v>
      </c>
      <c r="M59" s="238" t="s">
        <v>16</v>
      </c>
      <c r="N59" s="130" t="s">
        <v>16</v>
      </c>
      <c r="O59" s="127">
        <f t="shared" si="78"/>
        <v>3535.6929000005703</v>
      </c>
      <c r="P59" s="88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>
        <v>2</v>
      </c>
      <c r="AH59" s="65">
        <v>2</v>
      </c>
      <c r="AI59" s="65">
        <v>2</v>
      </c>
      <c r="AJ59" s="65">
        <v>2</v>
      </c>
      <c r="AK59" s="65">
        <v>1</v>
      </c>
      <c r="AL59" s="65">
        <v>1</v>
      </c>
      <c r="AM59" s="65"/>
      <c r="AN59" s="65"/>
      <c r="AO59" s="65"/>
      <c r="AP59" s="65"/>
      <c r="AQ59" s="65"/>
      <c r="AR59" s="65">
        <v>1</v>
      </c>
      <c r="AS59" s="65">
        <v>1</v>
      </c>
      <c r="AT59" s="65">
        <v>1</v>
      </c>
      <c r="AU59" s="65">
        <v>1</v>
      </c>
      <c r="AV59" s="65">
        <v>1</v>
      </c>
      <c r="AW59" s="65">
        <v>1</v>
      </c>
      <c r="AX59" s="65">
        <v>1</v>
      </c>
      <c r="AY59" s="65">
        <v>1</v>
      </c>
      <c r="AZ59" s="65">
        <v>1</v>
      </c>
      <c r="BA59" s="65">
        <v>1</v>
      </c>
      <c r="BB59" s="65">
        <v>1</v>
      </c>
      <c r="BC59" s="65">
        <v>1</v>
      </c>
      <c r="BD59" s="65">
        <v>1</v>
      </c>
      <c r="BE59" s="65">
        <v>1</v>
      </c>
      <c r="BF59" s="65">
        <v>1</v>
      </c>
      <c r="BG59" s="65">
        <v>1</v>
      </c>
      <c r="BH59" s="65">
        <v>1</v>
      </c>
      <c r="BI59" s="65">
        <v>1</v>
      </c>
      <c r="BJ59" s="65">
        <v>1</v>
      </c>
      <c r="BK59" s="65">
        <v>1</v>
      </c>
      <c r="BL59" s="65">
        <v>1</v>
      </c>
      <c r="BM59" s="65">
        <v>1</v>
      </c>
      <c r="BN59" s="65">
        <v>1</v>
      </c>
      <c r="BO59" s="65">
        <v>1</v>
      </c>
      <c r="BP59" s="65">
        <v>1</v>
      </c>
      <c r="BQ59" s="65">
        <v>1</v>
      </c>
      <c r="BR59" s="65">
        <v>1</v>
      </c>
      <c r="BS59" s="65">
        <v>1</v>
      </c>
      <c r="BT59" s="65">
        <v>1</v>
      </c>
      <c r="BU59" s="65">
        <v>1</v>
      </c>
      <c r="BV59" s="65">
        <v>1</v>
      </c>
      <c r="BW59" s="65">
        <v>1</v>
      </c>
      <c r="BX59" s="65">
        <v>1</v>
      </c>
      <c r="BY59" s="65">
        <v>1</v>
      </c>
      <c r="BZ59" s="65">
        <v>1</v>
      </c>
      <c r="CA59" s="65">
        <v>1</v>
      </c>
      <c r="CB59" s="65">
        <v>1</v>
      </c>
      <c r="CC59" s="65">
        <v>1</v>
      </c>
      <c r="CD59" s="65">
        <v>1</v>
      </c>
      <c r="CE59" s="65">
        <v>1</v>
      </c>
      <c r="CF59" s="65">
        <v>1</v>
      </c>
      <c r="CG59" s="65">
        <v>1</v>
      </c>
      <c r="CH59" s="65">
        <v>1</v>
      </c>
      <c r="CI59" s="65">
        <v>1</v>
      </c>
      <c r="CJ59" s="65">
        <v>1</v>
      </c>
      <c r="CK59" s="65">
        <v>1</v>
      </c>
      <c r="CL59" s="65">
        <v>1</v>
      </c>
      <c r="CM59" s="65"/>
      <c r="CN59" s="65"/>
      <c r="CO59" s="65"/>
      <c r="CP59" s="65"/>
      <c r="CQ59" s="65"/>
    </row>
    <row r="60" spans="2:95" ht="15.75" customHeight="1">
      <c r="B60" s="109" t="s">
        <v>46</v>
      </c>
      <c r="C60" s="110"/>
      <c r="D60" s="131">
        <v>30</v>
      </c>
      <c r="E60" s="87" t="s">
        <v>86</v>
      </c>
      <c r="F60" s="206">
        <f>'TV reitingai'!F177</f>
        <v>0.3</v>
      </c>
      <c r="G60" s="206">
        <f>'TV reitingai'!G177</f>
        <v>0.3</v>
      </c>
      <c r="H60" s="206">
        <f t="shared" si="72"/>
        <v>17.099999999999998</v>
      </c>
      <c r="I60" s="206">
        <f t="shared" si="73"/>
        <v>17.099999999999998</v>
      </c>
      <c r="J60" s="336">
        <v>57</v>
      </c>
      <c r="K60" s="131">
        <f t="shared" si="74"/>
        <v>57</v>
      </c>
      <c r="L60" s="126">
        <v>62.029700000010003</v>
      </c>
      <c r="M60" s="238" t="s">
        <v>16</v>
      </c>
      <c r="N60" s="130" t="s">
        <v>16</v>
      </c>
      <c r="O60" s="127">
        <f t="shared" si="78"/>
        <v>3535.6929000005703</v>
      </c>
      <c r="P60" s="88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>
        <v>2</v>
      </c>
      <c r="AH60" s="65">
        <v>2</v>
      </c>
      <c r="AI60" s="65">
        <v>2</v>
      </c>
      <c r="AJ60" s="65">
        <v>2</v>
      </c>
      <c r="AK60" s="65">
        <v>1</v>
      </c>
      <c r="AL60" s="65">
        <v>1</v>
      </c>
      <c r="AM60" s="65"/>
      <c r="AN60" s="65"/>
      <c r="AO60" s="65"/>
      <c r="AP60" s="65"/>
      <c r="AQ60" s="65"/>
      <c r="AR60" s="65">
        <v>1</v>
      </c>
      <c r="AS60" s="65">
        <v>1</v>
      </c>
      <c r="AT60" s="65">
        <v>1</v>
      </c>
      <c r="AU60" s="65">
        <v>1</v>
      </c>
      <c r="AV60" s="65">
        <v>1</v>
      </c>
      <c r="AW60" s="65">
        <v>1</v>
      </c>
      <c r="AX60" s="65">
        <v>1</v>
      </c>
      <c r="AY60" s="65">
        <v>1</v>
      </c>
      <c r="AZ60" s="65">
        <v>1</v>
      </c>
      <c r="BA60" s="65">
        <v>1</v>
      </c>
      <c r="BB60" s="65">
        <v>1</v>
      </c>
      <c r="BC60" s="65">
        <v>1</v>
      </c>
      <c r="BD60" s="65">
        <v>1</v>
      </c>
      <c r="BE60" s="65">
        <v>1</v>
      </c>
      <c r="BF60" s="65">
        <v>1</v>
      </c>
      <c r="BG60" s="65">
        <v>1</v>
      </c>
      <c r="BH60" s="65">
        <v>1</v>
      </c>
      <c r="BI60" s="65">
        <v>1</v>
      </c>
      <c r="BJ60" s="65">
        <v>1</v>
      </c>
      <c r="BK60" s="65">
        <v>1</v>
      </c>
      <c r="BL60" s="65">
        <v>1</v>
      </c>
      <c r="BM60" s="65">
        <v>1</v>
      </c>
      <c r="BN60" s="65">
        <v>1</v>
      </c>
      <c r="BO60" s="65">
        <v>1</v>
      </c>
      <c r="BP60" s="65">
        <v>1</v>
      </c>
      <c r="BQ60" s="65">
        <v>1</v>
      </c>
      <c r="BR60" s="65">
        <v>1</v>
      </c>
      <c r="BS60" s="65">
        <v>1</v>
      </c>
      <c r="BT60" s="65">
        <v>1</v>
      </c>
      <c r="BU60" s="65">
        <v>1</v>
      </c>
      <c r="BV60" s="65">
        <v>1</v>
      </c>
      <c r="BW60" s="65">
        <v>1</v>
      </c>
      <c r="BX60" s="65">
        <v>1</v>
      </c>
      <c r="BY60" s="65">
        <v>1</v>
      </c>
      <c r="BZ60" s="65">
        <v>1</v>
      </c>
      <c r="CA60" s="65">
        <v>1</v>
      </c>
      <c r="CB60" s="65">
        <v>1</v>
      </c>
      <c r="CC60" s="65">
        <v>1</v>
      </c>
      <c r="CD60" s="65">
        <v>1</v>
      </c>
      <c r="CE60" s="65">
        <v>1</v>
      </c>
      <c r="CF60" s="65">
        <v>1</v>
      </c>
      <c r="CG60" s="65">
        <v>1</v>
      </c>
      <c r="CH60" s="65">
        <v>1</v>
      </c>
      <c r="CI60" s="65">
        <v>1</v>
      </c>
      <c r="CJ60" s="65">
        <v>1</v>
      </c>
      <c r="CK60" s="65">
        <v>1</v>
      </c>
      <c r="CL60" s="65">
        <v>1</v>
      </c>
      <c r="CM60" s="65"/>
      <c r="CN60" s="65"/>
      <c r="CO60" s="65"/>
      <c r="CP60" s="65"/>
      <c r="CQ60" s="65"/>
    </row>
    <row r="61" spans="2:95" ht="15.75" customHeight="1">
      <c r="B61" s="109" t="s">
        <v>46</v>
      </c>
      <c r="C61" s="110"/>
      <c r="D61" s="131">
        <v>30</v>
      </c>
      <c r="E61" s="87" t="s">
        <v>87</v>
      </c>
      <c r="F61" s="206">
        <f>'TV reitingai'!F178</f>
        <v>0.3</v>
      </c>
      <c r="G61" s="206">
        <f>'TV reitingai'!G178</f>
        <v>0.3</v>
      </c>
      <c r="H61" s="206">
        <f t="shared" si="72"/>
        <v>17.099999999999998</v>
      </c>
      <c r="I61" s="206">
        <f t="shared" si="73"/>
        <v>17.099999999999998</v>
      </c>
      <c r="J61" s="336">
        <v>57</v>
      </c>
      <c r="K61" s="131">
        <f t="shared" si="74"/>
        <v>57</v>
      </c>
      <c r="L61" s="126">
        <v>62.029700000010003</v>
      </c>
      <c r="M61" s="238" t="s">
        <v>16</v>
      </c>
      <c r="N61" s="130" t="s">
        <v>16</v>
      </c>
      <c r="O61" s="127">
        <f t="shared" si="78"/>
        <v>3535.6929000005703</v>
      </c>
      <c r="P61" s="88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>
        <v>2</v>
      </c>
      <c r="AH61" s="65">
        <v>2</v>
      </c>
      <c r="AI61" s="65">
        <v>2</v>
      </c>
      <c r="AJ61" s="65">
        <v>2</v>
      </c>
      <c r="AK61" s="65">
        <v>1</v>
      </c>
      <c r="AL61" s="65">
        <v>1</v>
      </c>
      <c r="AM61" s="65"/>
      <c r="AN61" s="65"/>
      <c r="AO61" s="65"/>
      <c r="AP61" s="65"/>
      <c r="AQ61" s="65"/>
      <c r="AR61" s="65">
        <v>1</v>
      </c>
      <c r="AS61" s="65">
        <v>1</v>
      </c>
      <c r="AT61" s="65">
        <v>1</v>
      </c>
      <c r="AU61" s="65">
        <v>1</v>
      </c>
      <c r="AV61" s="65">
        <v>1</v>
      </c>
      <c r="AW61" s="65">
        <v>1</v>
      </c>
      <c r="AX61" s="65">
        <v>1</v>
      </c>
      <c r="AY61" s="65">
        <v>1</v>
      </c>
      <c r="AZ61" s="65">
        <v>1</v>
      </c>
      <c r="BA61" s="65">
        <v>1</v>
      </c>
      <c r="BB61" s="65">
        <v>1</v>
      </c>
      <c r="BC61" s="65">
        <v>1</v>
      </c>
      <c r="BD61" s="65">
        <v>1</v>
      </c>
      <c r="BE61" s="65">
        <v>1</v>
      </c>
      <c r="BF61" s="65">
        <v>1</v>
      </c>
      <c r="BG61" s="65">
        <v>1</v>
      </c>
      <c r="BH61" s="65">
        <v>1</v>
      </c>
      <c r="BI61" s="65">
        <v>1</v>
      </c>
      <c r="BJ61" s="65">
        <v>1</v>
      </c>
      <c r="BK61" s="65">
        <v>1</v>
      </c>
      <c r="BL61" s="65">
        <v>1</v>
      </c>
      <c r="BM61" s="65">
        <v>1</v>
      </c>
      <c r="BN61" s="65">
        <v>1</v>
      </c>
      <c r="BO61" s="65">
        <v>1</v>
      </c>
      <c r="BP61" s="65">
        <v>1</v>
      </c>
      <c r="BQ61" s="65">
        <v>1</v>
      </c>
      <c r="BR61" s="65">
        <v>1</v>
      </c>
      <c r="BS61" s="65">
        <v>1</v>
      </c>
      <c r="BT61" s="65">
        <v>1</v>
      </c>
      <c r="BU61" s="65">
        <v>1</v>
      </c>
      <c r="BV61" s="65">
        <v>1</v>
      </c>
      <c r="BW61" s="65">
        <v>1</v>
      </c>
      <c r="BX61" s="65">
        <v>1</v>
      </c>
      <c r="BY61" s="65">
        <v>1</v>
      </c>
      <c r="BZ61" s="65">
        <v>1</v>
      </c>
      <c r="CA61" s="65">
        <v>1</v>
      </c>
      <c r="CB61" s="65">
        <v>1</v>
      </c>
      <c r="CC61" s="65">
        <v>1</v>
      </c>
      <c r="CD61" s="65">
        <v>1</v>
      </c>
      <c r="CE61" s="65">
        <v>1</v>
      </c>
      <c r="CF61" s="65">
        <v>1</v>
      </c>
      <c r="CG61" s="65">
        <v>1</v>
      </c>
      <c r="CH61" s="65">
        <v>1</v>
      </c>
      <c r="CI61" s="65">
        <v>1</v>
      </c>
      <c r="CJ61" s="65">
        <v>1</v>
      </c>
      <c r="CK61" s="65">
        <v>1</v>
      </c>
      <c r="CL61" s="65">
        <v>1</v>
      </c>
      <c r="CM61" s="65"/>
      <c r="CN61" s="65"/>
      <c r="CO61" s="65"/>
      <c r="CP61" s="65"/>
      <c r="CQ61" s="65"/>
    </row>
    <row r="62" spans="2:95" ht="15.75" customHeight="1">
      <c r="B62" s="172" t="s">
        <v>46</v>
      </c>
      <c r="C62" s="173"/>
      <c r="D62" s="174">
        <v>30</v>
      </c>
      <c r="E62" s="175" t="s">
        <v>88</v>
      </c>
      <c r="F62" s="207">
        <f>'TV reitingai'!F179</f>
        <v>0.4</v>
      </c>
      <c r="G62" s="207">
        <f>'TV reitingai'!G179</f>
        <v>0.3</v>
      </c>
      <c r="H62" s="207">
        <f t="shared" si="72"/>
        <v>22.8</v>
      </c>
      <c r="I62" s="207">
        <f t="shared" si="73"/>
        <v>17.099999999999998</v>
      </c>
      <c r="J62" s="338">
        <v>57</v>
      </c>
      <c r="K62" s="174">
        <f t="shared" si="74"/>
        <v>57</v>
      </c>
      <c r="L62" s="126">
        <v>62.029700000010003</v>
      </c>
      <c r="M62" s="239" t="s">
        <v>16</v>
      </c>
      <c r="N62" s="177" t="s">
        <v>16</v>
      </c>
      <c r="O62" s="178">
        <f t="shared" si="78"/>
        <v>3535.6929000005703</v>
      </c>
      <c r="P62" s="88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>
        <v>2</v>
      </c>
      <c r="AH62" s="65">
        <v>2</v>
      </c>
      <c r="AI62" s="65">
        <v>2</v>
      </c>
      <c r="AJ62" s="65">
        <v>2</v>
      </c>
      <c r="AK62" s="65">
        <v>1</v>
      </c>
      <c r="AL62" s="65">
        <v>1</v>
      </c>
      <c r="AM62" s="65"/>
      <c r="AN62" s="65"/>
      <c r="AO62" s="65"/>
      <c r="AP62" s="65"/>
      <c r="AQ62" s="65"/>
      <c r="AR62" s="65">
        <v>1</v>
      </c>
      <c r="AS62" s="65">
        <v>1</v>
      </c>
      <c r="AT62" s="65">
        <v>1</v>
      </c>
      <c r="AU62" s="65">
        <v>1</v>
      </c>
      <c r="AV62" s="65">
        <v>1</v>
      </c>
      <c r="AW62" s="65">
        <v>1</v>
      </c>
      <c r="AX62" s="65">
        <v>1</v>
      </c>
      <c r="AY62" s="65">
        <v>1</v>
      </c>
      <c r="AZ62" s="65">
        <v>1</v>
      </c>
      <c r="BA62" s="65">
        <v>1</v>
      </c>
      <c r="BB62" s="65">
        <v>1</v>
      </c>
      <c r="BC62" s="65">
        <v>1</v>
      </c>
      <c r="BD62" s="65">
        <v>1</v>
      </c>
      <c r="BE62" s="65">
        <v>1</v>
      </c>
      <c r="BF62" s="65">
        <v>1</v>
      </c>
      <c r="BG62" s="65">
        <v>1</v>
      </c>
      <c r="BH62" s="65">
        <v>1</v>
      </c>
      <c r="BI62" s="65">
        <v>1</v>
      </c>
      <c r="BJ62" s="65">
        <v>1</v>
      </c>
      <c r="BK62" s="65">
        <v>1</v>
      </c>
      <c r="BL62" s="65">
        <v>1</v>
      </c>
      <c r="BM62" s="65">
        <v>1</v>
      </c>
      <c r="BN62" s="65">
        <v>1</v>
      </c>
      <c r="BO62" s="65">
        <v>1</v>
      </c>
      <c r="BP62" s="65">
        <v>1</v>
      </c>
      <c r="BQ62" s="65">
        <v>1</v>
      </c>
      <c r="BR62" s="65">
        <v>1</v>
      </c>
      <c r="BS62" s="65">
        <v>1</v>
      </c>
      <c r="BT62" s="65">
        <v>1</v>
      </c>
      <c r="BU62" s="65">
        <v>1</v>
      </c>
      <c r="BV62" s="65">
        <v>1</v>
      </c>
      <c r="BW62" s="65">
        <v>1</v>
      </c>
      <c r="BX62" s="65">
        <v>1</v>
      </c>
      <c r="BY62" s="65">
        <v>1</v>
      </c>
      <c r="BZ62" s="65">
        <v>1</v>
      </c>
      <c r="CA62" s="65">
        <v>1</v>
      </c>
      <c r="CB62" s="65">
        <v>1</v>
      </c>
      <c r="CC62" s="65">
        <v>1</v>
      </c>
      <c r="CD62" s="65">
        <v>1</v>
      </c>
      <c r="CE62" s="65">
        <v>1</v>
      </c>
      <c r="CF62" s="65">
        <v>1</v>
      </c>
      <c r="CG62" s="65">
        <v>1</v>
      </c>
      <c r="CH62" s="65">
        <v>1</v>
      </c>
      <c r="CI62" s="65">
        <v>1</v>
      </c>
      <c r="CJ62" s="65">
        <v>1</v>
      </c>
      <c r="CK62" s="65">
        <v>1</v>
      </c>
      <c r="CL62" s="65">
        <v>1</v>
      </c>
      <c r="CM62" s="65"/>
      <c r="CN62" s="65"/>
      <c r="CO62" s="65"/>
      <c r="CP62" s="65"/>
      <c r="CQ62" s="65"/>
    </row>
    <row r="63" spans="2:95" ht="15.75" customHeight="1">
      <c r="B63" s="109" t="s">
        <v>46</v>
      </c>
      <c r="C63" s="110"/>
      <c r="D63" s="131">
        <v>30</v>
      </c>
      <c r="E63" s="87" t="s">
        <v>90</v>
      </c>
      <c r="F63" s="206">
        <f>'TV reitingai'!F180</f>
        <v>0.4</v>
      </c>
      <c r="G63" s="206">
        <f>'TV reitingai'!G180</f>
        <v>0.4</v>
      </c>
      <c r="H63" s="206">
        <f t="shared" si="72"/>
        <v>36</v>
      </c>
      <c r="I63" s="206">
        <f t="shared" si="73"/>
        <v>36</v>
      </c>
      <c r="J63" s="336">
        <v>90</v>
      </c>
      <c r="K63" s="131">
        <f t="shared" si="74"/>
        <v>89</v>
      </c>
      <c r="L63" s="181">
        <v>62.029700000010003</v>
      </c>
      <c r="M63" s="238" t="s">
        <v>16</v>
      </c>
      <c r="N63" s="130" t="s">
        <v>16</v>
      </c>
      <c r="O63" s="127">
        <f t="shared" si="78"/>
        <v>5582.6730000009002</v>
      </c>
      <c r="P63" s="88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>
        <v>2</v>
      </c>
      <c r="AH63" s="65">
        <v>2</v>
      </c>
      <c r="AI63" s="65">
        <v>2</v>
      </c>
      <c r="AJ63" s="65">
        <v>2</v>
      </c>
      <c r="AK63" s="65">
        <v>2</v>
      </c>
      <c r="AL63" s="65">
        <v>2</v>
      </c>
      <c r="AM63" s="65"/>
      <c r="AN63" s="65"/>
      <c r="AO63" s="65"/>
      <c r="AP63" s="65"/>
      <c r="AQ63" s="65"/>
      <c r="AR63" s="65">
        <v>1</v>
      </c>
      <c r="AS63" s="65">
        <v>1</v>
      </c>
      <c r="AT63" s="65">
        <v>1</v>
      </c>
      <c r="AU63" s="65">
        <v>1</v>
      </c>
      <c r="AV63" s="65">
        <v>2</v>
      </c>
      <c r="AW63" s="65">
        <v>2</v>
      </c>
      <c r="AX63" s="65">
        <v>2</v>
      </c>
      <c r="AY63" s="65">
        <v>2</v>
      </c>
      <c r="AZ63" s="65">
        <v>2</v>
      </c>
      <c r="BA63" s="65">
        <v>2</v>
      </c>
      <c r="BB63" s="65">
        <v>2</v>
      </c>
      <c r="BC63" s="65">
        <v>2</v>
      </c>
      <c r="BD63" s="65">
        <v>2</v>
      </c>
      <c r="BE63" s="65">
        <v>2</v>
      </c>
      <c r="BF63" s="65">
        <v>2</v>
      </c>
      <c r="BG63" s="65">
        <v>2</v>
      </c>
      <c r="BH63" s="65">
        <v>2</v>
      </c>
      <c r="BI63" s="65">
        <v>2</v>
      </c>
      <c r="BJ63" s="65">
        <v>2</v>
      </c>
      <c r="BK63" s="65">
        <v>2</v>
      </c>
      <c r="BL63" s="65">
        <v>2</v>
      </c>
      <c r="BM63" s="65">
        <v>2</v>
      </c>
      <c r="BN63" s="65">
        <v>2</v>
      </c>
      <c r="BO63" s="65">
        <v>2</v>
      </c>
      <c r="BP63" s="65">
        <v>2</v>
      </c>
      <c r="BQ63" s="65">
        <v>2</v>
      </c>
      <c r="BR63" s="65">
        <v>2</v>
      </c>
      <c r="BS63" s="65">
        <v>2</v>
      </c>
      <c r="BT63" s="65">
        <v>2</v>
      </c>
      <c r="BU63" s="65">
        <v>2</v>
      </c>
      <c r="BV63" s="65">
        <v>2</v>
      </c>
      <c r="BW63" s="65">
        <v>2</v>
      </c>
      <c r="BX63" s="65">
        <v>2</v>
      </c>
      <c r="BY63" s="65">
        <v>2</v>
      </c>
      <c r="BZ63" s="65">
        <v>1</v>
      </c>
      <c r="CA63" s="65">
        <v>1</v>
      </c>
      <c r="CB63" s="65">
        <v>1</v>
      </c>
      <c r="CC63" s="65">
        <v>1</v>
      </c>
      <c r="CD63" s="65">
        <v>1</v>
      </c>
      <c r="CE63" s="65">
        <v>1</v>
      </c>
      <c r="CF63" s="65">
        <v>1</v>
      </c>
      <c r="CG63" s="65">
        <v>1</v>
      </c>
      <c r="CH63" s="65">
        <v>1</v>
      </c>
      <c r="CI63" s="65">
        <v>1</v>
      </c>
      <c r="CJ63" s="65">
        <v>1</v>
      </c>
      <c r="CK63" s="65">
        <v>1</v>
      </c>
      <c r="CL63" s="65">
        <v>1</v>
      </c>
      <c r="CM63" s="65"/>
      <c r="CN63" s="65"/>
      <c r="CO63" s="65"/>
      <c r="CP63" s="65"/>
      <c r="CQ63" s="65"/>
    </row>
    <row r="64" spans="2:95" ht="15.75" customHeight="1">
      <c r="B64" s="109" t="s">
        <v>46</v>
      </c>
      <c r="C64" s="110"/>
      <c r="D64" s="131">
        <v>30</v>
      </c>
      <c r="E64" s="87" t="s">
        <v>91</v>
      </c>
      <c r="F64" s="206">
        <f>'TV reitingai'!F181</f>
        <v>0.3</v>
      </c>
      <c r="G64" s="206">
        <f>'TV reitingai'!G181</f>
        <v>0.3</v>
      </c>
      <c r="H64" s="206">
        <f t="shared" si="72"/>
        <v>27</v>
      </c>
      <c r="I64" s="206">
        <f t="shared" si="73"/>
        <v>27</v>
      </c>
      <c r="J64" s="336">
        <v>90</v>
      </c>
      <c r="K64" s="131">
        <f t="shared" si="74"/>
        <v>90</v>
      </c>
      <c r="L64" s="126">
        <v>62.029700000010003</v>
      </c>
      <c r="M64" s="238" t="s">
        <v>16</v>
      </c>
      <c r="N64" s="130" t="s">
        <v>16</v>
      </c>
      <c r="O64" s="127">
        <f t="shared" si="78"/>
        <v>5582.6730000009002</v>
      </c>
      <c r="P64" s="88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>
        <v>2</v>
      </c>
      <c r="AH64" s="65">
        <v>2</v>
      </c>
      <c r="AI64" s="65">
        <v>2</v>
      </c>
      <c r="AJ64" s="65">
        <v>2</v>
      </c>
      <c r="AK64" s="65">
        <v>2</v>
      </c>
      <c r="AL64" s="65">
        <v>2</v>
      </c>
      <c r="AM64" s="65"/>
      <c r="AN64" s="65"/>
      <c r="AO64" s="65"/>
      <c r="AP64" s="65"/>
      <c r="AQ64" s="65"/>
      <c r="AR64" s="65">
        <v>1</v>
      </c>
      <c r="AS64" s="65">
        <v>1</v>
      </c>
      <c r="AT64" s="65">
        <v>1</v>
      </c>
      <c r="AU64" s="65">
        <v>2</v>
      </c>
      <c r="AV64" s="65">
        <v>2</v>
      </c>
      <c r="AW64" s="65">
        <v>2</v>
      </c>
      <c r="AX64" s="65">
        <v>2</v>
      </c>
      <c r="AY64" s="65">
        <v>2</v>
      </c>
      <c r="AZ64" s="65">
        <v>2</v>
      </c>
      <c r="BA64" s="65">
        <v>2</v>
      </c>
      <c r="BB64" s="65">
        <v>2</v>
      </c>
      <c r="BC64" s="65">
        <v>2</v>
      </c>
      <c r="BD64" s="65">
        <v>2</v>
      </c>
      <c r="BE64" s="65">
        <v>2</v>
      </c>
      <c r="BF64" s="65">
        <v>2</v>
      </c>
      <c r="BG64" s="65">
        <v>2</v>
      </c>
      <c r="BH64" s="65">
        <v>2</v>
      </c>
      <c r="BI64" s="65">
        <v>2</v>
      </c>
      <c r="BJ64" s="65">
        <v>2</v>
      </c>
      <c r="BK64" s="65">
        <v>2</v>
      </c>
      <c r="BL64" s="65">
        <v>2</v>
      </c>
      <c r="BM64" s="65">
        <v>2</v>
      </c>
      <c r="BN64" s="65">
        <v>2</v>
      </c>
      <c r="BO64" s="65">
        <v>2</v>
      </c>
      <c r="BP64" s="65">
        <v>2</v>
      </c>
      <c r="BQ64" s="65">
        <v>2</v>
      </c>
      <c r="BR64" s="65">
        <v>2</v>
      </c>
      <c r="BS64" s="65">
        <v>2</v>
      </c>
      <c r="BT64" s="65">
        <v>2</v>
      </c>
      <c r="BU64" s="65">
        <v>2</v>
      </c>
      <c r="BV64" s="65">
        <v>2</v>
      </c>
      <c r="BW64" s="65">
        <v>2</v>
      </c>
      <c r="BX64" s="65">
        <v>2</v>
      </c>
      <c r="BY64" s="65">
        <v>2</v>
      </c>
      <c r="BZ64" s="65">
        <v>1</v>
      </c>
      <c r="CA64" s="65">
        <v>1</v>
      </c>
      <c r="CB64" s="65">
        <v>1</v>
      </c>
      <c r="CC64" s="65">
        <v>1</v>
      </c>
      <c r="CD64" s="65">
        <v>1</v>
      </c>
      <c r="CE64" s="65">
        <v>1</v>
      </c>
      <c r="CF64" s="65">
        <v>1</v>
      </c>
      <c r="CG64" s="65">
        <v>1</v>
      </c>
      <c r="CH64" s="65">
        <v>1</v>
      </c>
      <c r="CI64" s="65">
        <v>1</v>
      </c>
      <c r="CJ64" s="65">
        <v>1</v>
      </c>
      <c r="CK64" s="65">
        <v>1</v>
      </c>
      <c r="CL64" s="65">
        <v>1</v>
      </c>
      <c r="CM64" s="65"/>
      <c r="CN64" s="65"/>
      <c r="CO64" s="65"/>
      <c r="CP64" s="65"/>
      <c r="CQ64" s="65"/>
    </row>
    <row r="65" spans="2:95" ht="15.75" customHeight="1">
      <c r="B65" s="109" t="s">
        <v>46</v>
      </c>
      <c r="C65" s="110"/>
      <c r="D65" s="131">
        <v>30</v>
      </c>
      <c r="E65" s="87" t="s">
        <v>92</v>
      </c>
      <c r="F65" s="206">
        <f>'TV reitingai'!F182</f>
        <v>0.4</v>
      </c>
      <c r="G65" s="206">
        <f>'TV reitingai'!G182</f>
        <v>0.3</v>
      </c>
      <c r="H65" s="206">
        <f t="shared" si="72"/>
        <v>36</v>
      </c>
      <c r="I65" s="206">
        <f t="shared" si="73"/>
        <v>27</v>
      </c>
      <c r="J65" s="336">
        <v>90</v>
      </c>
      <c r="K65" s="131">
        <f t="shared" si="74"/>
        <v>90</v>
      </c>
      <c r="L65" s="126">
        <v>62.029700000010003</v>
      </c>
      <c r="M65" s="238" t="s">
        <v>16</v>
      </c>
      <c r="N65" s="130" t="s">
        <v>16</v>
      </c>
      <c r="O65" s="127">
        <f t="shared" si="78"/>
        <v>5582.6730000009002</v>
      </c>
      <c r="P65" s="88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>
        <v>2</v>
      </c>
      <c r="AH65" s="65">
        <v>2</v>
      </c>
      <c r="AI65" s="65">
        <v>2</v>
      </c>
      <c r="AJ65" s="65">
        <v>2</v>
      </c>
      <c r="AK65" s="65">
        <v>2</v>
      </c>
      <c r="AL65" s="65">
        <v>2</v>
      </c>
      <c r="AM65" s="65"/>
      <c r="AN65" s="65"/>
      <c r="AO65" s="65"/>
      <c r="AP65" s="65"/>
      <c r="AQ65" s="65"/>
      <c r="AR65" s="65">
        <v>1</v>
      </c>
      <c r="AS65" s="65">
        <v>1</v>
      </c>
      <c r="AT65" s="65">
        <v>1</v>
      </c>
      <c r="AU65" s="65">
        <v>2</v>
      </c>
      <c r="AV65" s="65">
        <v>2</v>
      </c>
      <c r="AW65" s="65">
        <v>2</v>
      </c>
      <c r="AX65" s="65">
        <v>2</v>
      </c>
      <c r="AY65" s="65">
        <v>2</v>
      </c>
      <c r="AZ65" s="65">
        <v>2</v>
      </c>
      <c r="BA65" s="65">
        <v>2</v>
      </c>
      <c r="BB65" s="65">
        <v>2</v>
      </c>
      <c r="BC65" s="65">
        <v>2</v>
      </c>
      <c r="BD65" s="65">
        <v>2</v>
      </c>
      <c r="BE65" s="65">
        <v>2</v>
      </c>
      <c r="BF65" s="65">
        <v>2</v>
      </c>
      <c r="BG65" s="65">
        <v>2</v>
      </c>
      <c r="BH65" s="65">
        <v>2</v>
      </c>
      <c r="BI65" s="65">
        <v>2</v>
      </c>
      <c r="BJ65" s="65">
        <v>2</v>
      </c>
      <c r="BK65" s="65">
        <v>2</v>
      </c>
      <c r="BL65" s="65">
        <v>2</v>
      </c>
      <c r="BM65" s="65">
        <v>2</v>
      </c>
      <c r="BN65" s="65">
        <v>2</v>
      </c>
      <c r="BO65" s="65">
        <v>2</v>
      </c>
      <c r="BP65" s="65">
        <v>2</v>
      </c>
      <c r="BQ65" s="65">
        <v>2</v>
      </c>
      <c r="BR65" s="65">
        <v>2</v>
      </c>
      <c r="BS65" s="65">
        <v>2</v>
      </c>
      <c r="BT65" s="65">
        <v>2</v>
      </c>
      <c r="BU65" s="65">
        <v>2</v>
      </c>
      <c r="BV65" s="65">
        <v>2</v>
      </c>
      <c r="BW65" s="65">
        <v>2</v>
      </c>
      <c r="BX65" s="65">
        <v>2</v>
      </c>
      <c r="BY65" s="65">
        <v>2</v>
      </c>
      <c r="BZ65" s="65">
        <v>1</v>
      </c>
      <c r="CA65" s="65">
        <v>1</v>
      </c>
      <c r="CB65" s="65">
        <v>1</v>
      </c>
      <c r="CC65" s="65">
        <v>1</v>
      </c>
      <c r="CD65" s="65">
        <v>1</v>
      </c>
      <c r="CE65" s="65">
        <v>1</v>
      </c>
      <c r="CF65" s="65">
        <v>1</v>
      </c>
      <c r="CG65" s="65">
        <v>1</v>
      </c>
      <c r="CH65" s="65">
        <v>1</v>
      </c>
      <c r="CI65" s="65">
        <v>1</v>
      </c>
      <c r="CJ65" s="65">
        <v>1</v>
      </c>
      <c r="CK65" s="65">
        <v>1</v>
      </c>
      <c r="CL65" s="65">
        <v>1</v>
      </c>
      <c r="CM65" s="65"/>
      <c r="CN65" s="65"/>
      <c r="CO65" s="65"/>
      <c r="CP65" s="65"/>
      <c r="CQ65" s="65"/>
    </row>
    <row r="66" spans="2:95" ht="15.75" customHeight="1">
      <c r="B66" s="109" t="s">
        <v>46</v>
      </c>
      <c r="C66" s="110"/>
      <c r="D66" s="131">
        <v>30</v>
      </c>
      <c r="E66" s="87" t="s">
        <v>93</v>
      </c>
      <c r="F66" s="206">
        <f>'TV reitingai'!F183</f>
        <v>0.5</v>
      </c>
      <c r="G66" s="206">
        <f>'TV reitingai'!G183</f>
        <v>0.4</v>
      </c>
      <c r="H66" s="206">
        <f t="shared" si="72"/>
        <v>45</v>
      </c>
      <c r="I66" s="206">
        <f t="shared" si="73"/>
        <v>36</v>
      </c>
      <c r="J66" s="336">
        <v>90</v>
      </c>
      <c r="K66" s="131">
        <f t="shared" si="74"/>
        <v>90</v>
      </c>
      <c r="L66" s="126">
        <v>62.029700000010003</v>
      </c>
      <c r="M66" s="238" t="s">
        <v>16</v>
      </c>
      <c r="N66" s="130" t="s">
        <v>16</v>
      </c>
      <c r="O66" s="127">
        <f t="shared" si="78"/>
        <v>5582.6730000009002</v>
      </c>
      <c r="P66" s="88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>
        <v>2</v>
      </c>
      <c r="AH66" s="65">
        <v>2</v>
      </c>
      <c r="AI66" s="65">
        <v>2</v>
      </c>
      <c r="AJ66" s="65">
        <v>2</v>
      </c>
      <c r="AK66" s="65">
        <v>2</v>
      </c>
      <c r="AL66" s="65">
        <v>2</v>
      </c>
      <c r="AM66" s="65"/>
      <c r="AN66" s="65"/>
      <c r="AO66" s="65"/>
      <c r="AP66" s="65"/>
      <c r="AQ66" s="65"/>
      <c r="AR66" s="65">
        <v>1</v>
      </c>
      <c r="AS66" s="65">
        <v>1</v>
      </c>
      <c r="AT66" s="65">
        <v>1</v>
      </c>
      <c r="AU66" s="65">
        <v>2</v>
      </c>
      <c r="AV66" s="65">
        <v>2</v>
      </c>
      <c r="AW66" s="65">
        <v>2</v>
      </c>
      <c r="AX66" s="65">
        <v>2</v>
      </c>
      <c r="AY66" s="65">
        <v>2</v>
      </c>
      <c r="AZ66" s="65">
        <v>2</v>
      </c>
      <c r="BA66" s="65">
        <v>2</v>
      </c>
      <c r="BB66" s="65">
        <v>2</v>
      </c>
      <c r="BC66" s="65">
        <v>2</v>
      </c>
      <c r="BD66" s="65">
        <v>2</v>
      </c>
      <c r="BE66" s="65">
        <v>2</v>
      </c>
      <c r="BF66" s="65">
        <v>2</v>
      </c>
      <c r="BG66" s="65">
        <v>2</v>
      </c>
      <c r="BH66" s="65">
        <v>2</v>
      </c>
      <c r="BI66" s="65">
        <v>2</v>
      </c>
      <c r="BJ66" s="65">
        <v>2</v>
      </c>
      <c r="BK66" s="65">
        <v>2</v>
      </c>
      <c r="BL66" s="65">
        <v>2</v>
      </c>
      <c r="BM66" s="65">
        <v>2</v>
      </c>
      <c r="BN66" s="65">
        <v>2</v>
      </c>
      <c r="BO66" s="65">
        <v>2</v>
      </c>
      <c r="BP66" s="65">
        <v>2</v>
      </c>
      <c r="BQ66" s="65">
        <v>2</v>
      </c>
      <c r="BR66" s="65">
        <v>2</v>
      </c>
      <c r="BS66" s="65">
        <v>2</v>
      </c>
      <c r="BT66" s="65">
        <v>2</v>
      </c>
      <c r="BU66" s="65">
        <v>2</v>
      </c>
      <c r="BV66" s="65">
        <v>2</v>
      </c>
      <c r="BW66" s="65">
        <v>2</v>
      </c>
      <c r="BX66" s="65">
        <v>2</v>
      </c>
      <c r="BY66" s="65">
        <v>2</v>
      </c>
      <c r="BZ66" s="65">
        <v>1</v>
      </c>
      <c r="CA66" s="65">
        <v>1</v>
      </c>
      <c r="CB66" s="65">
        <v>1</v>
      </c>
      <c r="CC66" s="65">
        <v>1</v>
      </c>
      <c r="CD66" s="65">
        <v>1</v>
      </c>
      <c r="CE66" s="65">
        <v>1</v>
      </c>
      <c r="CF66" s="65">
        <v>1</v>
      </c>
      <c r="CG66" s="65">
        <v>1</v>
      </c>
      <c r="CH66" s="65">
        <v>1</v>
      </c>
      <c r="CI66" s="65">
        <v>1</v>
      </c>
      <c r="CJ66" s="65">
        <v>1</v>
      </c>
      <c r="CK66" s="65">
        <v>1</v>
      </c>
      <c r="CL66" s="65">
        <v>1</v>
      </c>
      <c r="CM66" s="65"/>
      <c r="CN66" s="65"/>
      <c r="CO66" s="65"/>
      <c r="CP66" s="65"/>
      <c r="CQ66" s="65"/>
    </row>
    <row r="67" spans="2:95" ht="15.75" customHeight="1">
      <c r="B67" s="109" t="s">
        <v>46</v>
      </c>
      <c r="C67" s="110"/>
      <c r="D67" s="131">
        <v>30</v>
      </c>
      <c r="E67" s="87" t="s">
        <v>94</v>
      </c>
      <c r="F67" s="206">
        <f>'TV reitingai'!F184</f>
        <v>0.6</v>
      </c>
      <c r="G67" s="206">
        <f>'TV reitingai'!G184</f>
        <v>0.6</v>
      </c>
      <c r="H67" s="206">
        <f t="shared" si="72"/>
        <v>54</v>
      </c>
      <c r="I67" s="206">
        <f t="shared" si="73"/>
        <v>54</v>
      </c>
      <c r="J67" s="336">
        <v>90</v>
      </c>
      <c r="K67" s="131">
        <f t="shared" si="74"/>
        <v>90</v>
      </c>
      <c r="L67" s="126">
        <v>62.029700000010003</v>
      </c>
      <c r="M67" s="238" t="s">
        <v>16</v>
      </c>
      <c r="N67" s="130" t="s">
        <v>16</v>
      </c>
      <c r="O67" s="127">
        <f t="shared" si="78"/>
        <v>5582.6730000009002</v>
      </c>
      <c r="P67" s="88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>
        <v>2</v>
      </c>
      <c r="AH67" s="65">
        <v>2</v>
      </c>
      <c r="AI67" s="65">
        <v>2</v>
      </c>
      <c r="AJ67" s="65">
        <v>2</v>
      </c>
      <c r="AK67" s="65">
        <v>2</v>
      </c>
      <c r="AL67" s="65">
        <v>2</v>
      </c>
      <c r="AM67" s="65"/>
      <c r="AN67" s="65"/>
      <c r="AO67" s="65"/>
      <c r="AP67" s="65"/>
      <c r="AQ67" s="65"/>
      <c r="AR67" s="65">
        <v>1</v>
      </c>
      <c r="AS67" s="65">
        <v>1</v>
      </c>
      <c r="AT67" s="65">
        <v>1</v>
      </c>
      <c r="AU67" s="65">
        <v>2</v>
      </c>
      <c r="AV67" s="65">
        <v>2</v>
      </c>
      <c r="AW67" s="65">
        <v>2</v>
      </c>
      <c r="AX67" s="65">
        <v>2</v>
      </c>
      <c r="AY67" s="65">
        <v>2</v>
      </c>
      <c r="AZ67" s="65">
        <v>2</v>
      </c>
      <c r="BA67" s="65">
        <v>2</v>
      </c>
      <c r="BB67" s="65">
        <v>2</v>
      </c>
      <c r="BC67" s="65">
        <v>2</v>
      </c>
      <c r="BD67" s="65">
        <v>2</v>
      </c>
      <c r="BE67" s="65">
        <v>2</v>
      </c>
      <c r="BF67" s="65">
        <v>2</v>
      </c>
      <c r="BG67" s="65">
        <v>2</v>
      </c>
      <c r="BH67" s="65">
        <v>2</v>
      </c>
      <c r="BI67" s="65">
        <v>2</v>
      </c>
      <c r="BJ67" s="65">
        <v>2</v>
      </c>
      <c r="BK67" s="65">
        <v>2</v>
      </c>
      <c r="BL67" s="65">
        <v>2</v>
      </c>
      <c r="BM67" s="65">
        <v>2</v>
      </c>
      <c r="BN67" s="65">
        <v>2</v>
      </c>
      <c r="BO67" s="65">
        <v>2</v>
      </c>
      <c r="BP67" s="65">
        <v>2</v>
      </c>
      <c r="BQ67" s="65">
        <v>2</v>
      </c>
      <c r="BR67" s="65">
        <v>2</v>
      </c>
      <c r="BS67" s="65">
        <v>2</v>
      </c>
      <c r="BT67" s="65">
        <v>2</v>
      </c>
      <c r="BU67" s="65">
        <v>2</v>
      </c>
      <c r="BV67" s="65">
        <v>2</v>
      </c>
      <c r="BW67" s="65">
        <v>2</v>
      </c>
      <c r="BX67" s="65">
        <v>2</v>
      </c>
      <c r="BY67" s="65">
        <v>2</v>
      </c>
      <c r="BZ67" s="65">
        <v>1</v>
      </c>
      <c r="CA67" s="65">
        <v>1</v>
      </c>
      <c r="CB67" s="65">
        <v>1</v>
      </c>
      <c r="CC67" s="65">
        <v>1</v>
      </c>
      <c r="CD67" s="65">
        <v>1</v>
      </c>
      <c r="CE67" s="65">
        <v>1</v>
      </c>
      <c r="CF67" s="65">
        <v>1</v>
      </c>
      <c r="CG67" s="65">
        <v>1</v>
      </c>
      <c r="CH67" s="65">
        <v>1</v>
      </c>
      <c r="CI67" s="65">
        <v>1</v>
      </c>
      <c r="CJ67" s="65">
        <v>1</v>
      </c>
      <c r="CK67" s="65">
        <v>1</v>
      </c>
      <c r="CL67" s="65">
        <v>1</v>
      </c>
      <c r="CM67" s="65"/>
      <c r="CN67" s="65"/>
      <c r="CO67" s="65"/>
      <c r="CP67" s="65"/>
      <c r="CQ67" s="65"/>
    </row>
    <row r="68" spans="2:95" ht="15.6" customHeight="1">
      <c r="B68" s="109" t="s">
        <v>46</v>
      </c>
      <c r="C68" s="110"/>
      <c r="D68" s="131">
        <v>30</v>
      </c>
      <c r="E68" s="87" t="s">
        <v>95</v>
      </c>
      <c r="F68" s="206">
        <f>'TV reitingai'!F185</f>
        <v>0.6</v>
      </c>
      <c r="G68" s="206">
        <f>'TV reitingai'!G185</f>
        <v>0.5</v>
      </c>
      <c r="H68" s="206">
        <f t="shared" si="72"/>
        <v>54</v>
      </c>
      <c r="I68" s="206">
        <f t="shared" si="73"/>
        <v>45</v>
      </c>
      <c r="J68" s="336">
        <v>90</v>
      </c>
      <c r="K68" s="131">
        <f t="shared" si="74"/>
        <v>90</v>
      </c>
      <c r="L68" s="126">
        <v>62.029700000010003</v>
      </c>
      <c r="M68" s="238" t="s">
        <v>16</v>
      </c>
      <c r="N68" s="130" t="s">
        <v>16</v>
      </c>
      <c r="O68" s="127">
        <f t="shared" si="78"/>
        <v>5582.6730000009002</v>
      </c>
      <c r="P68" s="88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>
        <v>2</v>
      </c>
      <c r="AH68" s="65">
        <v>2</v>
      </c>
      <c r="AI68" s="65">
        <v>2</v>
      </c>
      <c r="AJ68" s="65">
        <v>2</v>
      </c>
      <c r="AK68" s="65">
        <v>2</v>
      </c>
      <c r="AL68" s="65">
        <v>2</v>
      </c>
      <c r="AM68" s="65"/>
      <c r="AN68" s="65"/>
      <c r="AO68" s="65"/>
      <c r="AP68" s="65"/>
      <c r="AQ68" s="65"/>
      <c r="AR68" s="65">
        <v>1</v>
      </c>
      <c r="AS68" s="65">
        <v>1</v>
      </c>
      <c r="AT68" s="65">
        <v>1</v>
      </c>
      <c r="AU68" s="65">
        <v>2</v>
      </c>
      <c r="AV68" s="65">
        <v>2</v>
      </c>
      <c r="AW68" s="65">
        <v>2</v>
      </c>
      <c r="AX68" s="65">
        <v>2</v>
      </c>
      <c r="AY68" s="65">
        <v>2</v>
      </c>
      <c r="AZ68" s="65">
        <v>2</v>
      </c>
      <c r="BA68" s="65">
        <v>2</v>
      </c>
      <c r="BB68" s="65">
        <v>2</v>
      </c>
      <c r="BC68" s="65">
        <v>2</v>
      </c>
      <c r="BD68" s="65">
        <v>2</v>
      </c>
      <c r="BE68" s="65">
        <v>2</v>
      </c>
      <c r="BF68" s="65">
        <v>2</v>
      </c>
      <c r="BG68" s="65">
        <v>2</v>
      </c>
      <c r="BH68" s="65">
        <v>2</v>
      </c>
      <c r="BI68" s="65">
        <v>2</v>
      </c>
      <c r="BJ68" s="65">
        <v>2</v>
      </c>
      <c r="BK68" s="65">
        <v>2</v>
      </c>
      <c r="BL68" s="65">
        <v>2</v>
      </c>
      <c r="BM68" s="65">
        <v>2</v>
      </c>
      <c r="BN68" s="65">
        <v>2</v>
      </c>
      <c r="BO68" s="65">
        <v>2</v>
      </c>
      <c r="BP68" s="65">
        <v>2</v>
      </c>
      <c r="BQ68" s="65">
        <v>2</v>
      </c>
      <c r="BR68" s="65">
        <v>2</v>
      </c>
      <c r="BS68" s="65">
        <v>2</v>
      </c>
      <c r="BT68" s="65">
        <v>2</v>
      </c>
      <c r="BU68" s="65">
        <v>2</v>
      </c>
      <c r="BV68" s="65">
        <v>2</v>
      </c>
      <c r="BW68" s="65">
        <v>2</v>
      </c>
      <c r="BX68" s="65">
        <v>2</v>
      </c>
      <c r="BY68" s="65">
        <v>2</v>
      </c>
      <c r="BZ68" s="65">
        <v>1</v>
      </c>
      <c r="CA68" s="65">
        <v>1</v>
      </c>
      <c r="CB68" s="65">
        <v>1</v>
      </c>
      <c r="CC68" s="65">
        <v>1</v>
      </c>
      <c r="CD68" s="65">
        <v>1</v>
      </c>
      <c r="CE68" s="65">
        <v>1</v>
      </c>
      <c r="CF68" s="65">
        <v>1</v>
      </c>
      <c r="CG68" s="65">
        <v>1</v>
      </c>
      <c r="CH68" s="65">
        <v>1</v>
      </c>
      <c r="CI68" s="65">
        <v>1</v>
      </c>
      <c r="CJ68" s="65">
        <v>1</v>
      </c>
      <c r="CK68" s="65">
        <v>1</v>
      </c>
      <c r="CL68" s="65">
        <v>1</v>
      </c>
      <c r="CM68" s="65"/>
      <c r="CN68" s="65"/>
      <c r="CO68" s="65"/>
      <c r="CP68" s="65"/>
      <c r="CQ68" s="65"/>
    </row>
    <row r="69" spans="2:95" ht="15.75" customHeight="1">
      <c r="B69" s="165" t="s">
        <v>46</v>
      </c>
      <c r="C69" s="166"/>
      <c r="D69" s="167">
        <v>30</v>
      </c>
      <c r="E69" s="168" t="s">
        <v>96</v>
      </c>
      <c r="F69" s="208">
        <f>'TV reitingai'!F186</f>
        <v>0.4</v>
      </c>
      <c r="G69" s="208">
        <f>'TV reitingai'!G186</f>
        <v>0.4</v>
      </c>
      <c r="H69" s="208">
        <f t="shared" si="72"/>
        <v>35.6</v>
      </c>
      <c r="I69" s="208">
        <f t="shared" si="73"/>
        <v>35.6</v>
      </c>
      <c r="J69" s="339">
        <v>89</v>
      </c>
      <c r="K69" s="167">
        <f t="shared" si="74"/>
        <v>90</v>
      </c>
      <c r="L69" s="169">
        <v>62.029700000010003</v>
      </c>
      <c r="M69" s="240" t="s">
        <v>16</v>
      </c>
      <c r="N69" s="170" t="s">
        <v>16</v>
      </c>
      <c r="O69" s="171">
        <f t="shared" si="78"/>
        <v>5520.6433000008901</v>
      </c>
      <c r="P69" s="88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>
        <v>2</v>
      </c>
      <c r="AH69" s="65">
        <v>2</v>
      </c>
      <c r="AI69" s="65">
        <v>2</v>
      </c>
      <c r="AJ69" s="65">
        <v>2</v>
      </c>
      <c r="AK69" s="65">
        <v>2</v>
      </c>
      <c r="AL69" s="65">
        <v>2</v>
      </c>
      <c r="AM69" s="65"/>
      <c r="AN69" s="65"/>
      <c r="AO69" s="65"/>
      <c r="AP69" s="65"/>
      <c r="AQ69" s="65"/>
      <c r="AR69" s="65">
        <v>1</v>
      </c>
      <c r="AS69" s="65">
        <v>1</v>
      </c>
      <c r="AT69" s="65">
        <v>1</v>
      </c>
      <c r="AU69" s="65">
        <v>2</v>
      </c>
      <c r="AV69" s="65">
        <v>2</v>
      </c>
      <c r="AW69" s="65">
        <v>2</v>
      </c>
      <c r="AX69" s="65">
        <v>2</v>
      </c>
      <c r="AY69" s="65">
        <v>2</v>
      </c>
      <c r="AZ69" s="65">
        <v>2</v>
      </c>
      <c r="BA69" s="65">
        <v>2</v>
      </c>
      <c r="BB69" s="65">
        <v>2</v>
      </c>
      <c r="BC69" s="65">
        <v>2</v>
      </c>
      <c r="BD69" s="65">
        <v>2</v>
      </c>
      <c r="BE69" s="65">
        <v>2</v>
      </c>
      <c r="BF69" s="65">
        <v>2</v>
      </c>
      <c r="BG69" s="65">
        <v>2</v>
      </c>
      <c r="BH69" s="65">
        <v>2</v>
      </c>
      <c r="BI69" s="65">
        <v>2</v>
      </c>
      <c r="BJ69" s="65">
        <v>2</v>
      </c>
      <c r="BK69" s="65">
        <v>2</v>
      </c>
      <c r="BL69" s="65">
        <v>2</v>
      </c>
      <c r="BM69" s="65">
        <v>2</v>
      </c>
      <c r="BN69" s="65">
        <v>2</v>
      </c>
      <c r="BO69" s="65">
        <v>2</v>
      </c>
      <c r="BP69" s="65">
        <v>2</v>
      </c>
      <c r="BQ69" s="65">
        <v>2</v>
      </c>
      <c r="BR69" s="65">
        <v>2</v>
      </c>
      <c r="BS69" s="65">
        <v>2</v>
      </c>
      <c r="BT69" s="65">
        <v>2</v>
      </c>
      <c r="BU69" s="65">
        <v>2</v>
      </c>
      <c r="BV69" s="65">
        <v>2</v>
      </c>
      <c r="BW69" s="65">
        <v>2</v>
      </c>
      <c r="BX69" s="65">
        <v>2</v>
      </c>
      <c r="BY69" s="65">
        <v>2</v>
      </c>
      <c r="BZ69" s="65">
        <v>1</v>
      </c>
      <c r="CA69" s="65">
        <v>1</v>
      </c>
      <c r="CB69" s="65">
        <v>1</v>
      </c>
      <c r="CC69" s="65">
        <v>1</v>
      </c>
      <c r="CD69" s="65">
        <v>1</v>
      </c>
      <c r="CE69" s="65">
        <v>1</v>
      </c>
      <c r="CF69" s="65">
        <v>1</v>
      </c>
      <c r="CG69" s="65">
        <v>1</v>
      </c>
      <c r="CH69" s="65">
        <v>1</v>
      </c>
      <c r="CI69" s="65">
        <v>1</v>
      </c>
      <c r="CJ69" s="65">
        <v>1</v>
      </c>
      <c r="CK69" s="65">
        <v>1</v>
      </c>
      <c r="CL69" s="65">
        <v>1</v>
      </c>
      <c r="CM69" s="65"/>
      <c r="CN69" s="65"/>
      <c r="CO69" s="65"/>
      <c r="CP69" s="65"/>
      <c r="CQ69" s="65"/>
    </row>
    <row r="70" spans="2:95" ht="15.75" customHeight="1">
      <c r="B70" s="109" t="s">
        <v>50</v>
      </c>
      <c r="C70" s="110"/>
      <c r="D70" s="131">
        <v>30</v>
      </c>
      <c r="E70" s="87" t="s">
        <v>89</v>
      </c>
      <c r="F70" s="206">
        <f>'TV reitingai'!F7</f>
        <v>0.3</v>
      </c>
      <c r="G70" s="206">
        <f>'TV reitingai'!G7</f>
        <v>0.3</v>
      </c>
      <c r="H70" s="206">
        <f t="shared" si="72"/>
        <v>0.3</v>
      </c>
      <c r="I70" s="206">
        <f t="shared" si="73"/>
        <v>0.3</v>
      </c>
      <c r="J70" s="340">
        <v>1</v>
      </c>
      <c r="K70" s="87">
        <f t="shared" si="74"/>
        <v>1</v>
      </c>
      <c r="L70" s="126">
        <v>150</v>
      </c>
      <c r="M70" s="238" t="s">
        <v>16</v>
      </c>
      <c r="N70" s="130" t="s">
        <v>16</v>
      </c>
      <c r="O70" s="127">
        <f t="shared" si="78"/>
        <v>150</v>
      </c>
      <c r="P70" s="88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>
        <v>1</v>
      </c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5"/>
      <c r="CP70" s="65"/>
      <c r="CQ70" s="65"/>
    </row>
    <row r="71" spans="2:95" ht="15.75" customHeight="1">
      <c r="B71" s="109" t="s">
        <v>50</v>
      </c>
      <c r="C71" s="110"/>
      <c r="D71" s="131">
        <v>30</v>
      </c>
      <c r="E71" s="87" t="s">
        <v>79</v>
      </c>
      <c r="F71" s="206">
        <f>'TV reitingai'!F8</f>
        <v>0.4</v>
      </c>
      <c r="G71" s="206">
        <f>'TV reitingai'!G8</f>
        <v>0.4</v>
      </c>
      <c r="H71" s="206">
        <f t="shared" si="72"/>
        <v>0.4</v>
      </c>
      <c r="I71" s="206">
        <f t="shared" si="73"/>
        <v>0.4</v>
      </c>
      <c r="J71" s="340">
        <v>1</v>
      </c>
      <c r="K71" s="87">
        <f t="shared" si="74"/>
        <v>1</v>
      </c>
      <c r="L71" s="126">
        <v>150</v>
      </c>
      <c r="M71" s="238" t="s">
        <v>16</v>
      </c>
      <c r="N71" s="130" t="s">
        <v>16</v>
      </c>
      <c r="O71" s="127">
        <f t="shared" si="78"/>
        <v>150</v>
      </c>
      <c r="P71" s="88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>
        <v>1</v>
      </c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5"/>
      <c r="BD71" s="65"/>
      <c r="BE71" s="65"/>
      <c r="BF71" s="65"/>
      <c r="BG71" s="65"/>
      <c r="BH71" s="65"/>
      <c r="BI71" s="65"/>
      <c r="BJ71" s="65"/>
      <c r="BK71" s="65"/>
      <c r="BL71" s="65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  <c r="CO71" s="65"/>
      <c r="CP71" s="65"/>
      <c r="CQ71" s="65"/>
    </row>
    <row r="72" spans="2:95" ht="15.75" customHeight="1">
      <c r="B72" s="172" t="s">
        <v>50</v>
      </c>
      <c r="C72" s="173"/>
      <c r="D72" s="174">
        <v>30</v>
      </c>
      <c r="E72" s="175" t="s">
        <v>80</v>
      </c>
      <c r="F72" s="207">
        <f>'TV reitingai'!F9</f>
        <v>0.9</v>
      </c>
      <c r="G72" s="207">
        <f>'TV reitingai'!G9</f>
        <v>0.8</v>
      </c>
      <c r="H72" s="207">
        <f t="shared" si="72"/>
        <v>0.9</v>
      </c>
      <c r="I72" s="207">
        <f t="shared" si="73"/>
        <v>0.8</v>
      </c>
      <c r="J72" s="338">
        <v>1</v>
      </c>
      <c r="K72" s="174">
        <f t="shared" si="74"/>
        <v>1</v>
      </c>
      <c r="L72" s="186">
        <v>150</v>
      </c>
      <c r="M72" s="241" t="s">
        <v>16</v>
      </c>
      <c r="N72" s="177" t="s">
        <v>16</v>
      </c>
      <c r="O72" s="178">
        <f t="shared" si="78"/>
        <v>150</v>
      </c>
      <c r="P72" s="88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>
        <v>1</v>
      </c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  <c r="BG72" s="65"/>
      <c r="BH72" s="65"/>
      <c r="BI72" s="65"/>
      <c r="BJ72" s="65"/>
      <c r="BK72" s="65"/>
      <c r="BL72" s="65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/>
      <c r="CK72" s="65"/>
      <c r="CL72" s="65"/>
      <c r="CM72" s="65"/>
      <c r="CN72" s="65"/>
      <c r="CO72" s="65"/>
      <c r="CP72" s="65"/>
      <c r="CQ72" s="65"/>
    </row>
    <row r="73" spans="2:95" ht="15.75" hidden="1" customHeight="1">
      <c r="B73" s="109" t="s">
        <v>50</v>
      </c>
      <c r="C73" s="110"/>
      <c r="D73" s="131">
        <v>30</v>
      </c>
      <c r="E73" s="230" t="s">
        <v>81</v>
      </c>
      <c r="F73" s="206">
        <f>'TV reitingai'!F10</f>
        <v>1</v>
      </c>
      <c r="G73" s="206">
        <f>'TV reitingai'!G10</f>
        <v>0.8</v>
      </c>
      <c r="H73" s="206">
        <f t="shared" si="72"/>
        <v>0</v>
      </c>
      <c r="I73" s="206">
        <f t="shared" si="73"/>
        <v>0</v>
      </c>
      <c r="J73" s="340"/>
      <c r="K73" s="87">
        <f t="shared" si="74"/>
        <v>0</v>
      </c>
      <c r="L73" s="126">
        <v>150</v>
      </c>
      <c r="M73" s="238" t="s">
        <v>16</v>
      </c>
      <c r="N73" s="130" t="s">
        <v>16</v>
      </c>
      <c r="O73" s="127">
        <f t="shared" si="78"/>
        <v>0</v>
      </c>
      <c r="P73" s="88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5"/>
      <c r="BB73" s="65"/>
      <c r="BC73" s="65"/>
      <c r="BD73" s="65"/>
      <c r="BE73" s="65"/>
      <c r="BF73" s="65"/>
      <c r="BG73" s="65"/>
      <c r="BH73" s="65"/>
      <c r="BI73" s="65"/>
      <c r="BJ73" s="65"/>
      <c r="BK73" s="65"/>
      <c r="BL73" s="65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65"/>
      <c r="CI73" s="65"/>
      <c r="CJ73" s="65"/>
      <c r="CK73" s="65"/>
      <c r="CL73" s="65"/>
      <c r="CM73" s="65"/>
      <c r="CN73" s="65"/>
      <c r="CO73" s="65"/>
      <c r="CP73" s="65"/>
      <c r="CQ73" s="65"/>
    </row>
    <row r="74" spans="2:95" ht="15.75" hidden="1" customHeight="1">
      <c r="B74" s="109" t="s">
        <v>50</v>
      </c>
      <c r="C74" s="110"/>
      <c r="D74" s="131">
        <v>30</v>
      </c>
      <c r="E74" s="230" t="s">
        <v>82</v>
      </c>
      <c r="F74" s="206">
        <f>'TV reitingai'!F11</f>
        <v>1.5</v>
      </c>
      <c r="G74" s="206">
        <f>'TV reitingai'!G11</f>
        <v>1.6</v>
      </c>
      <c r="H74" s="206">
        <f t="shared" si="72"/>
        <v>0</v>
      </c>
      <c r="I74" s="206">
        <f t="shared" si="73"/>
        <v>0</v>
      </c>
      <c r="J74" s="340"/>
      <c r="K74" s="87">
        <f t="shared" si="74"/>
        <v>0</v>
      </c>
      <c r="L74" s="126">
        <v>150</v>
      </c>
      <c r="M74" s="238" t="s">
        <v>16</v>
      </c>
      <c r="N74" s="130" t="s">
        <v>16</v>
      </c>
      <c r="O74" s="127">
        <f t="shared" si="78"/>
        <v>0</v>
      </c>
      <c r="P74" s="88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/>
      <c r="CK74" s="65"/>
      <c r="CL74" s="65"/>
      <c r="CM74" s="65"/>
      <c r="CN74" s="65"/>
      <c r="CO74" s="65"/>
      <c r="CP74" s="65"/>
      <c r="CQ74" s="65"/>
    </row>
    <row r="75" spans="2:95" ht="15.75" hidden="1" customHeight="1">
      <c r="B75" s="109" t="s">
        <v>50</v>
      </c>
      <c r="C75" s="110"/>
      <c r="D75" s="131">
        <v>30</v>
      </c>
      <c r="E75" s="230" t="s">
        <v>83</v>
      </c>
      <c r="F75" s="206">
        <f>'TV reitingai'!F12</f>
        <v>1.1000000000000001</v>
      </c>
      <c r="G75" s="206">
        <f>'TV reitingai'!G12</f>
        <v>1.1000000000000001</v>
      </c>
      <c r="H75" s="206">
        <f t="shared" si="72"/>
        <v>0</v>
      </c>
      <c r="I75" s="206">
        <f t="shared" si="73"/>
        <v>0</v>
      </c>
      <c r="J75" s="340"/>
      <c r="K75" s="87">
        <f t="shared" si="74"/>
        <v>0</v>
      </c>
      <c r="L75" s="126">
        <v>150</v>
      </c>
      <c r="M75" s="238" t="s">
        <v>16</v>
      </c>
      <c r="N75" s="130" t="s">
        <v>16</v>
      </c>
      <c r="O75" s="127">
        <f t="shared" si="78"/>
        <v>0</v>
      </c>
      <c r="P75" s="88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5"/>
      <c r="CA75" s="65"/>
      <c r="CB75" s="65"/>
      <c r="CC75" s="65"/>
      <c r="CD75" s="65"/>
      <c r="CE75" s="65"/>
      <c r="CF75" s="65"/>
      <c r="CG75" s="65"/>
      <c r="CH75" s="65"/>
      <c r="CI75" s="65"/>
      <c r="CJ75" s="65"/>
      <c r="CK75" s="65"/>
      <c r="CL75" s="65"/>
      <c r="CM75" s="65"/>
      <c r="CN75" s="65"/>
      <c r="CO75" s="65"/>
      <c r="CP75" s="65"/>
      <c r="CQ75" s="65"/>
    </row>
    <row r="76" spans="2:95" ht="15.75" hidden="1" customHeight="1">
      <c r="B76" s="109" t="s">
        <v>50</v>
      </c>
      <c r="C76" s="110"/>
      <c r="D76" s="131">
        <v>30</v>
      </c>
      <c r="E76" s="230" t="s">
        <v>84</v>
      </c>
      <c r="F76" s="206">
        <f>'TV reitingai'!F13</f>
        <v>1.3</v>
      </c>
      <c r="G76" s="206">
        <f>'TV reitingai'!G13</f>
        <v>1.4</v>
      </c>
      <c r="H76" s="206">
        <f t="shared" si="72"/>
        <v>0</v>
      </c>
      <c r="I76" s="206">
        <f t="shared" si="73"/>
        <v>0</v>
      </c>
      <c r="J76" s="340"/>
      <c r="K76" s="87">
        <f t="shared" si="74"/>
        <v>0</v>
      </c>
      <c r="L76" s="126">
        <v>150</v>
      </c>
      <c r="M76" s="238" t="s">
        <v>16</v>
      </c>
      <c r="N76" s="130" t="s">
        <v>16</v>
      </c>
      <c r="O76" s="127">
        <f t="shared" si="78"/>
        <v>0</v>
      </c>
      <c r="P76" s="88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5"/>
      <c r="BD76" s="65"/>
      <c r="BE76" s="65"/>
      <c r="BF76" s="65"/>
      <c r="BG76" s="65"/>
      <c r="BH76" s="65"/>
      <c r="BI76" s="65"/>
      <c r="BJ76" s="65"/>
      <c r="BK76" s="65"/>
      <c r="BL76" s="65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5"/>
      <c r="CA76" s="65"/>
      <c r="CB76" s="65"/>
      <c r="CC76" s="65"/>
      <c r="CD76" s="65"/>
      <c r="CE76" s="65"/>
      <c r="CF76" s="65"/>
      <c r="CG76" s="65"/>
      <c r="CH76" s="65"/>
      <c r="CI76" s="65"/>
      <c r="CJ76" s="65"/>
      <c r="CK76" s="65"/>
      <c r="CL76" s="65"/>
      <c r="CM76" s="65"/>
      <c r="CN76" s="65"/>
      <c r="CO76" s="65"/>
      <c r="CP76" s="65"/>
      <c r="CQ76" s="65"/>
    </row>
    <row r="77" spans="2:95" ht="15.75" hidden="1" customHeight="1">
      <c r="B77" s="109" t="s">
        <v>50</v>
      </c>
      <c r="C77" s="110"/>
      <c r="D77" s="131">
        <v>30</v>
      </c>
      <c r="E77" s="230" t="s">
        <v>85</v>
      </c>
      <c r="F77" s="206">
        <f>'TV reitingai'!F14</f>
        <v>1.4</v>
      </c>
      <c r="G77" s="206">
        <f>'TV reitingai'!G14</f>
        <v>1.6</v>
      </c>
      <c r="H77" s="206">
        <f t="shared" si="72"/>
        <v>0</v>
      </c>
      <c r="I77" s="206">
        <f t="shared" si="73"/>
        <v>0</v>
      </c>
      <c r="J77" s="340"/>
      <c r="K77" s="87">
        <f t="shared" si="74"/>
        <v>0</v>
      </c>
      <c r="L77" s="126">
        <v>150</v>
      </c>
      <c r="M77" s="238" t="s">
        <v>16</v>
      </c>
      <c r="N77" s="130" t="s">
        <v>16</v>
      </c>
      <c r="O77" s="127">
        <f t="shared" si="78"/>
        <v>0</v>
      </c>
      <c r="P77" s="88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  <c r="BH77" s="65"/>
      <c r="BI77" s="65"/>
      <c r="BJ77" s="65"/>
      <c r="BK77" s="65"/>
      <c r="BL77" s="65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5"/>
      <c r="CA77" s="65"/>
      <c r="CB77" s="65"/>
      <c r="CC77" s="65"/>
      <c r="CD77" s="65"/>
      <c r="CE77" s="65"/>
      <c r="CF77" s="65"/>
      <c r="CG77" s="65"/>
      <c r="CH77" s="65"/>
      <c r="CI77" s="65"/>
      <c r="CJ77" s="65"/>
      <c r="CK77" s="65"/>
      <c r="CL77" s="65"/>
      <c r="CM77" s="65"/>
      <c r="CN77" s="65"/>
      <c r="CO77" s="65"/>
      <c r="CP77" s="65"/>
      <c r="CQ77" s="65"/>
    </row>
    <row r="78" spans="2:95" ht="15.75" hidden="1" customHeight="1">
      <c r="B78" s="109" t="s">
        <v>50</v>
      </c>
      <c r="C78" s="110"/>
      <c r="D78" s="131">
        <v>30</v>
      </c>
      <c r="E78" s="230" t="s">
        <v>86</v>
      </c>
      <c r="F78" s="206">
        <f>'TV reitingai'!F15</f>
        <v>1.6</v>
      </c>
      <c r="G78" s="206">
        <f>'TV reitingai'!G15</f>
        <v>1.9</v>
      </c>
      <c r="H78" s="206">
        <f t="shared" si="72"/>
        <v>0</v>
      </c>
      <c r="I78" s="206">
        <f t="shared" si="73"/>
        <v>0</v>
      </c>
      <c r="J78" s="340"/>
      <c r="K78" s="87">
        <f t="shared" si="74"/>
        <v>0</v>
      </c>
      <c r="L78" s="126">
        <v>150</v>
      </c>
      <c r="M78" s="238" t="s">
        <v>16</v>
      </c>
      <c r="N78" s="130" t="s">
        <v>16</v>
      </c>
      <c r="O78" s="127">
        <f t="shared" si="78"/>
        <v>0</v>
      </c>
      <c r="P78" s="88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65"/>
      <c r="BD78" s="65"/>
      <c r="BE78" s="65"/>
      <c r="BF78" s="65"/>
      <c r="BG78" s="65"/>
      <c r="BH78" s="65"/>
      <c r="BI78" s="65"/>
      <c r="BJ78" s="65"/>
      <c r="BK78" s="65"/>
      <c r="BL78" s="65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5"/>
      <c r="CA78" s="65"/>
      <c r="CB78" s="65"/>
      <c r="CC78" s="65"/>
      <c r="CD78" s="65"/>
      <c r="CE78" s="65"/>
      <c r="CF78" s="65"/>
      <c r="CG78" s="65"/>
      <c r="CH78" s="65"/>
      <c r="CI78" s="65"/>
      <c r="CJ78" s="65"/>
      <c r="CK78" s="65"/>
      <c r="CL78" s="65"/>
      <c r="CM78" s="65"/>
      <c r="CN78" s="65"/>
      <c r="CO78" s="65"/>
      <c r="CP78" s="65"/>
      <c r="CQ78" s="65"/>
    </row>
    <row r="79" spans="2:95" ht="15.75" hidden="1" customHeight="1">
      <c r="B79" s="109" t="s">
        <v>50</v>
      </c>
      <c r="C79" s="110"/>
      <c r="D79" s="131">
        <v>30</v>
      </c>
      <c r="E79" s="230" t="s">
        <v>87</v>
      </c>
      <c r="F79" s="206">
        <f>'TV reitingai'!F16</f>
        <v>2.1</v>
      </c>
      <c r="G79" s="206">
        <f>'TV reitingai'!G16</f>
        <v>2.1</v>
      </c>
      <c r="H79" s="206">
        <f t="shared" si="72"/>
        <v>0</v>
      </c>
      <c r="I79" s="206">
        <f t="shared" si="73"/>
        <v>0</v>
      </c>
      <c r="J79" s="340"/>
      <c r="K79" s="87">
        <f t="shared" si="74"/>
        <v>0</v>
      </c>
      <c r="L79" s="126">
        <v>150</v>
      </c>
      <c r="M79" s="238" t="s">
        <v>16</v>
      </c>
      <c r="N79" s="130" t="s">
        <v>16</v>
      </c>
      <c r="O79" s="127">
        <f t="shared" si="78"/>
        <v>0</v>
      </c>
      <c r="P79" s="88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  <c r="BE79" s="65"/>
      <c r="BF79" s="65"/>
      <c r="BG79" s="65"/>
      <c r="BH79" s="65"/>
      <c r="BI79" s="65"/>
      <c r="BJ79" s="65"/>
      <c r="BK79" s="65"/>
      <c r="BL79" s="65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5"/>
      <c r="CA79" s="65"/>
      <c r="CB79" s="65"/>
      <c r="CC79" s="65"/>
      <c r="CD79" s="65"/>
      <c r="CE79" s="65"/>
      <c r="CF79" s="65"/>
      <c r="CG79" s="65"/>
      <c r="CH79" s="65"/>
      <c r="CI79" s="65"/>
      <c r="CJ79" s="65"/>
      <c r="CK79" s="65"/>
      <c r="CL79" s="65"/>
      <c r="CM79" s="65"/>
      <c r="CN79" s="65"/>
      <c r="CO79" s="65"/>
      <c r="CP79" s="65"/>
      <c r="CQ79" s="65"/>
    </row>
    <row r="80" spans="2:95" ht="15.75" hidden="1" customHeight="1">
      <c r="B80" s="172" t="s">
        <v>50</v>
      </c>
      <c r="C80" s="173"/>
      <c r="D80" s="174">
        <v>30</v>
      </c>
      <c r="E80" s="231" t="s">
        <v>88</v>
      </c>
      <c r="F80" s="207">
        <f>'TV reitingai'!F17</f>
        <v>4.2</v>
      </c>
      <c r="G80" s="207">
        <f>'TV reitingai'!G17</f>
        <v>4.7</v>
      </c>
      <c r="H80" s="207">
        <f t="shared" si="72"/>
        <v>0</v>
      </c>
      <c r="I80" s="207">
        <f t="shared" si="73"/>
        <v>0</v>
      </c>
      <c r="J80" s="341"/>
      <c r="K80" s="175">
        <f t="shared" si="74"/>
        <v>0</v>
      </c>
      <c r="L80" s="176">
        <v>150</v>
      </c>
      <c r="M80" s="239" t="s">
        <v>16</v>
      </c>
      <c r="N80" s="177" t="s">
        <v>16</v>
      </c>
      <c r="O80" s="127">
        <f t="shared" ref="O80:O111" si="79">J80*L80</f>
        <v>0</v>
      </c>
      <c r="P80" s="88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  <c r="AT80" s="65"/>
      <c r="AU80" s="65"/>
      <c r="AV80" s="65"/>
      <c r="AW80" s="65"/>
      <c r="AX80" s="65"/>
      <c r="AY80" s="65"/>
      <c r="AZ80" s="65"/>
      <c r="BA80" s="65"/>
      <c r="BB80" s="65"/>
      <c r="BC80" s="65"/>
      <c r="BD80" s="65"/>
      <c r="BE80" s="65"/>
      <c r="BF80" s="65"/>
      <c r="BG80" s="65"/>
      <c r="BH80" s="65"/>
      <c r="BI80" s="65"/>
      <c r="BJ80" s="65"/>
      <c r="BK80" s="65"/>
      <c r="BL80" s="65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5"/>
      <c r="CA80" s="65"/>
      <c r="CB80" s="65"/>
      <c r="CC80" s="65"/>
      <c r="CD80" s="65"/>
      <c r="CE80" s="65"/>
      <c r="CF80" s="65"/>
      <c r="CG80" s="65"/>
      <c r="CH80" s="65"/>
      <c r="CI80" s="65"/>
      <c r="CJ80" s="65"/>
      <c r="CK80" s="65"/>
      <c r="CL80" s="65"/>
      <c r="CM80" s="65"/>
      <c r="CN80" s="65"/>
      <c r="CO80" s="65"/>
      <c r="CP80" s="65"/>
      <c r="CQ80" s="65"/>
    </row>
    <row r="81" spans="2:95" ht="15.75" customHeight="1">
      <c r="B81" s="109" t="s">
        <v>50</v>
      </c>
      <c r="C81" s="110"/>
      <c r="D81" s="131">
        <v>30</v>
      </c>
      <c r="E81" s="87" t="s">
        <v>90</v>
      </c>
      <c r="F81" s="206">
        <f>'TV reitingai'!F18</f>
        <v>3.3</v>
      </c>
      <c r="G81" s="206">
        <f>'TV reitingai'!G18</f>
        <v>4.0999999999999996</v>
      </c>
      <c r="H81" s="206">
        <f t="shared" ref="H81:H144" si="80">F81*J81</f>
        <v>3.3</v>
      </c>
      <c r="I81" s="206">
        <f t="shared" ref="I81:I144" si="81">G81*J81</f>
        <v>4.0999999999999996</v>
      </c>
      <c r="J81" s="340">
        <v>1</v>
      </c>
      <c r="K81" s="87">
        <f t="shared" ref="K81:K144" si="82">SUM(Q81:CQ81)</f>
        <v>1</v>
      </c>
      <c r="L81" s="126">
        <v>360</v>
      </c>
      <c r="M81" s="238" t="s">
        <v>16</v>
      </c>
      <c r="N81" s="130" t="s">
        <v>16</v>
      </c>
      <c r="O81" s="199">
        <f t="shared" si="79"/>
        <v>360</v>
      </c>
      <c r="P81" s="88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>
        <v>1</v>
      </c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  <c r="BH81" s="65"/>
      <c r="BI81" s="65"/>
      <c r="BJ81" s="65"/>
      <c r="BK81" s="65"/>
      <c r="BL81" s="65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5"/>
      <c r="CA81" s="65"/>
      <c r="CB81" s="65"/>
      <c r="CC81" s="65"/>
      <c r="CD81" s="65"/>
      <c r="CE81" s="65"/>
      <c r="CF81" s="65"/>
      <c r="CG81" s="65"/>
      <c r="CH81" s="65"/>
      <c r="CI81" s="65"/>
      <c r="CJ81" s="65"/>
      <c r="CK81" s="65"/>
      <c r="CL81" s="65"/>
      <c r="CM81" s="65"/>
      <c r="CN81" s="65"/>
      <c r="CO81" s="65"/>
      <c r="CP81" s="65"/>
      <c r="CQ81" s="65"/>
    </row>
    <row r="82" spans="2:95" ht="15.75" customHeight="1">
      <c r="B82" s="109" t="s">
        <v>50</v>
      </c>
      <c r="C82" s="110"/>
      <c r="D82" s="131">
        <v>30</v>
      </c>
      <c r="E82" s="87" t="s">
        <v>91</v>
      </c>
      <c r="F82" s="206">
        <f>'TV reitingai'!F19</f>
        <v>9.5</v>
      </c>
      <c r="G82" s="206">
        <f>'TV reitingai'!G19</f>
        <v>11.4</v>
      </c>
      <c r="H82" s="206">
        <f t="shared" si="80"/>
        <v>9.5</v>
      </c>
      <c r="I82" s="206">
        <f t="shared" si="81"/>
        <v>11.4</v>
      </c>
      <c r="J82" s="340">
        <v>1</v>
      </c>
      <c r="K82" s="87">
        <f t="shared" si="82"/>
        <v>1</v>
      </c>
      <c r="L82" s="126">
        <v>360</v>
      </c>
      <c r="M82" s="238" t="s">
        <v>16</v>
      </c>
      <c r="N82" s="130" t="s">
        <v>16</v>
      </c>
      <c r="O82" s="127">
        <f t="shared" si="79"/>
        <v>360</v>
      </c>
      <c r="P82" s="88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>
        <v>1</v>
      </c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  <c r="BH82" s="65"/>
      <c r="BI82" s="65"/>
      <c r="BJ82" s="65"/>
      <c r="BK82" s="65"/>
      <c r="BL82" s="65"/>
      <c r="BM82" s="65"/>
      <c r="BN82" s="65"/>
      <c r="BO82" s="65"/>
      <c r="BP82" s="65"/>
      <c r="BQ82" s="65"/>
      <c r="BR82" s="65"/>
      <c r="BS82" s="65"/>
      <c r="BT82" s="65"/>
      <c r="BU82" s="65"/>
      <c r="BV82" s="65"/>
      <c r="BW82" s="65"/>
      <c r="BX82" s="65"/>
      <c r="BY82" s="65"/>
      <c r="BZ82" s="65"/>
      <c r="CA82" s="65"/>
      <c r="CB82" s="65"/>
      <c r="CC82" s="65"/>
      <c r="CD82" s="65"/>
      <c r="CE82" s="65"/>
      <c r="CF82" s="65"/>
      <c r="CG82" s="65"/>
      <c r="CH82" s="65"/>
      <c r="CI82" s="65"/>
      <c r="CJ82" s="65"/>
      <c r="CK82" s="65"/>
      <c r="CL82" s="65"/>
      <c r="CM82" s="65"/>
      <c r="CN82" s="65"/>
      <c r="CO82" s="65"/>
      <c r="CP82" s="65"/>
      <c r="CQ82" s="65"/>
    </row>
    <row r="83" spans="2:95" ht="15.75" customHeight="1">
      <c r="B83" s="165" t="s">
        <v>50</v>
      </c>
      <c r="C83" s="166"/>
      <c r="D83" s="167">
        <v>30</v>
      </c>
      <c r="E83" s="168" t="s">
        <v>92</v>
      </c>
      <c r="F83" s="208">
        <f>'TV reitingai'!F20</f>
        <v>6.5</v>
      </c>
      <c r="G83" s="208">
        <f>'TV reitingai'!G20</f>
        <v>7.8</v>
      </c>
      <c r="H83" s="208">
        <f t="shared" si="80"/>
        <v>6.5</v>
      </c>
      <c r="I83" s="208">
        <f t="shared" si="81"/>
        <v>7.8</v>
      </c>
      <c r="J83" s="342">
        <v>1</v>
      </c>
      <c r="K83" s="168">
        <f t="shared" si="82"/>
        <v>1</v>
      </c>
      <c r="L83" s="169">
        <v>360</v>
      </c>
      <c r="M83" s="240" t="s">
        <v>16</v>
      </c>
      <c r="N83" s="170" t="s">
        <v>16</v>
      </c>
      <c r="O83" s="171">
        <f t="shared" si="79"/>
        <v>360</v>
      </c>
      <c r="P83" s="88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>
        <v>1</v>
      </c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  <c r="AT83" s="65"/>
      <c r="AU83" s="65"/>
      <c r="AV83" s="65"/>
      <c r="AW83" s="65"/>
      <c r="AX83" s="65"/>
      <c r="AY83" s="65"/>
      <c r="AZ83" s="65"/>
      <c r="BA83" s="65"/>
      <c r="BB83" s="65"/>
      <c r="BC83" s="65"/>
      <c r="BD83" s="65"/>
      <c r="BE83" s="65"/>
      <c r="BF83" s="65"/>
      <c r="BG83" s="65"/>
      <c r="BH83" s="65"/>
      <c r="BI83" s="65"/>
      <c r="BJ83" s="65"/>
      <c r="BK83" s="65"/>
      <c r="BL83" s="65"/>
      <c r="BM83" s="65"/>
      <c r="BN83" s="65"/>
      <c r="BO83" s="65"/>
      <c r="BP83" s="65"/>
      <c r="BQ83" s="65"/>
      <c r="BR83" s="65"/>
      <c r="BS83" s="65"/>
      <c r="BT83" s="65"/>
      <c r="BU83" s="65"/>
      <c r="BV83" s="65"/>
      <c r="BW83" s="65"/>
      <c r="BX83" s="65"/>
      <c r="BY83" s="65"/>
      <c r="BZ83" s="65"/>
      <c r="CA83" s="65"/>
      <c r="CB83" s="65"/>
      <c r="CC83" s="65"/>
      <c r="CD83" s="65"/>
      <c r="CE83" s="65"/>
      <c r="CF83" s="65"/>
      <c r="CG83" s="65"/>
      <c r="CH83" s="65"/>
      <c r="CI83" s="65"/>
      <c r="CJ83" s="65"/>
      <c r="CK83" s="65"/>
      <c r="CL83" s="65"/>
      <c r="CM83" s="65"/>
      <c r="CN83" s="65"/>
      <c r="CO83" s="65"/>
      <c r="CP83" s="65"/>
      <c r="CQ83" s="65"/>
    </row>
    <row r="84" spans="2:95" ht="15.75" hidden="1" customHeight="1">
      <c r="B84" s="109" t="s">
        <v>50</v>
      </c>
      <c r="C84" s="110"/>
      <c r="D84" s="131">
        <v>30</v>
      </c>
      <c r="E84" s="230" t="s">
        <v>93</v>
      </c>
      <c r="F84" s="206">
        <f>'TV reitingai'!F21</f>
        <v>5.2</v>
      </c>
      <c r="G84" s="206">
        <f>'TV reitingai'!G21</f>
        <v>6.7</v>
      </c>
      <c r="H84" s="206">
        <f t="shared" si="80"/>
        <v>0</v>
      </c>
      <c r="I84" s="206">
        <f t="shared" si="81"/>
        <v>0</v>
      </c>
      <c r="J84" s="340"/>
      <c r="K84" s="87">
        <f t="shared" si="82"/>
        <v>0</v>
      </c>
      <c r="L84" s="126">
        <v>360</v>
      </c>
      <c r="M84" s="238" t="s">
        <v>16</v>
      </c>
      <c r="N84" s="130" t="s">
        <v>16</v>
      </c>
      <c r="O84" s="127">
        <f t="shared" si="79"/>
        <v>0</v>
      </c>
      <c r="P84" s="88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5"/>
      <c r="AP84" s="65"/>
      <c r="AQ84" s="65"/>
      <c r="AR84" s="65"/>
      <c r="AS84" s="65"/>
      <c r="AT84" s="65"/>
      <c r="AU84" s="65"/>
      <c r="AV84" s="65"/>
      <c r="AW84" s="65"/>
      <c r="AX84" s="65"/>
      <c r="AY84" s="65"/>
      <c r="AZ84" s="65"/>
      <c r="BA84" s="65"/>
      <c r="BB84" s="65"/>
      <c r="BC84" s="65"/>
      <c r="BD84" s="65"/>
      <c r="BE84" s="65"/>
      <c r="BF84" s="65"/>
      <c r="BG84" s="65"/>
      <c r="BH84" s="65"/>
      <c r="BI84" s="65"/>
      <c r="BJ84" s="65"/>
      <c r="BK84" s="65"/>
      <c r="BL84" s="65"/>
      <c r="BM84" s="65"/>
      <c r="BN84" s="65"/>
      <c r="BO84" s="65"/>
      <c r="BP84" s="65"/>
      <c r="BQ84" s="65"/>
      <c r="BR84" s="65"/>
      <c r="BS84" s="65"/>
      <c r="BT84" s="65"/>
      <c r="BU84" s="65"/>
      <c r="BV84" s="65"/>
      <c r="BW84" s="65"/>
      <c r="BX84" s="65"/>
      <c r="BY84" s="65"/>
      <c r="BZ84" s="65"/>
      <c r="CA84" s="65"/>
      <c r="CB84" s="65"/>
      <c r="CC84" s="65"/>
      <c r="CD84" s="65"/>
      <c r="CE84" s="65"/>
      <c r="CF84" s="65"/>
      <c r="CG84" s="65"/>
      <c r="CH84" s="65"/>
      <c r="CI84" s="65"/>
      <c r="CJ84" s="65"/>
      <c r="CK84" s="65"/>
      <c r="CL84" s="65"/>
      <c r="CM84" s="65"/>
      <c r="CN84" s="65"/>
      <c r="CO84" s="65"/>
      <c r="CP84" s="65"/>
      <c r="CQ84" s="65"/>
    </row>
    <row r="85" spans="2:95" ht="15.75" hidden="1" customHeight="1">
      <c r="B85" s="109" t="s">
        <v>50</v>
      </c>
      <c r="C85" s="110"/>
      <c r="D85" s="131">
        <v>30</v>
      </c>
      <c r="E85" s="230" t="s">
        <v>94</v>
      </c>
      <c r="F85" s="206">
        <f>'TV reitingai'!F22</f>
        <v>3.4</v>
      </c>
      <c r="G85" s="206">
        <f>'TV reitingai'!G22</f>
        <v>4.4000000000000004</v>
      </c>
      <c r="H85" s="206">
        <f t="shared" si="80"/>
        <v>0</v>
      </c>
      <c r="I85" s="206">
        <f t="shared" si="81"/>
        <v>0</v>
      </c>
      <c r="J85" s="340"/>
      <c r="K85" s="87">
        <f t="shared" si="82"/>
        <v>0</v>
      </c>
      <c r="L85" s="126">
        <v>360</v>
      </c>
      <c r="M85" s="238" t="s">
        <v>16</v>
      </c>
      <c r="N85" s="130" t="s">
        <v>16</v>
      </c>
      <c r="O85" s="127">
        <f t="shared" si="79"/>
        <v>0</v>
      </c>
      <c r="P85" s="88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  <c r="AI85" s="65"/>
      <c r="AJ85" s="65"/>
      <c r="AK85" s="65"/>
      <c r="AL85" s="65"/>
      <c r="AM85" s="65"/>
      <c r="AN85" s="65"/>
      <c r="AO85" s="65"/>
      <c r="AP85" s="65"/>
      <c r="AQ85" s="65"/>
      <c r="AR85" s="65"/>
      <c r="AS85" s="65"/>
      <c r="AT85" s="65"/>
      <c r="AU85" s="65"/>
      <c r="AV85" s="65"/>
      <c r="AW85" s="65"/>
      <c r="AX85" s="65"/>
      <c r="AY85" s="65"/>
      <c r="AZ85" s="65"/>
      <c r="BA85" s="65"/>
      <c r="BB85" s="65"/>
      <c r="BC85" s="65"/>
      <c r="BD85" s="65"/>
      <c r="BE85" s="65"/>
      <c r="BF85" s="65"/>
      <c r="BG85" s="65"/>
      <c r="BH85" s="65"/>
      <c r="BI85" s="65"/>
      <c r="BJ85" s="65"/>
      <c r="BK85" s="65"/>
      <c r="BL85" s="65"/>
      <c r="BM85" s="65"/>
      <c r="BN85" s="65"/>
      <c r="BO85" s="65"/>
      <c r="BP85" s="65"/>
      <c r="BQ85" s="65"/>
      <c r="BR85" s="65"/>
      <c r="BS85" s="65"/>
      <c r="BT85" s="65"/>
      <c r="BU85" s="65"/>
      <c r="BV85" s="65"/>
      <c r="BW85" s="65"/>
      <c r="BX85" s="65"/>
      <c r="BY85" s="65"/>
      <c r="BZ85" s="65"/>
      <c r="CA85" s="65"/>
      <c r="CB85" s="65"/>
      <c r="CC85" s="65"/>
      <c r="CD85" s="65"/>
      <c r="CE85" s="65"/>
      <c r="CF85" s="65"/>
      <c r="CG85" s="65"/>
      <c r="CH85" s="65"/>
      <c r="CI85" s="65"/>
      <c r="CJ85" s="65"/>
      <c r="CK85" s="65"/>
      <c r="CL85" s="65"/>
      <c r="CM85" s="65"/>
      <c r="CN85" s="65"/>
      <c r="CO85" s="65"/>
      <c r="CP85" s="65"/>
      <c r="CQ85" s="65"/>
    </row>
    <row r="86" spans="2:95" ht="15.75" hidden="1" customHeight="1">
      <c r="B86" s="109" t="s">
        <v>50</v>
      </c>
      <c r="C86" s="110"/>
      <c r="D86" s="131">
        <v>30</v>
      </c>
      <c r="E86" s="230" t="s">
        <v>95</v>
      </c>
      <c r="F86" s="206">
        <f>'TV reitingai'!F23</f>
        <v>2.1</v>
      </c>
      <c r="G86" s="206">
        <f>'TV reitingai'!G23</f>
        <v>3</v>
      </c>
      <c r="H86" s="206">
        <f t="shared" si="80"/>
        <v>0</v>
      </c>
      <c r="I86" s="206">
        <f t="shared" si="81"/>
        <v>0</v>
      </c>
      <c r="J86" s="340"/>
      <c r="K86" s="87">
        <f t="shared" si="82"/>
        <v>0</v>
      </c>
      <c r="L86" s="126">
        <v>360</v>
      </c>
      <c r="M86" s="238" t="s">
        <v>16</v>
      </c>
      <c r="N86" s="130" t="s">
        <v>16</v>
      </c>
      <c r="O86" s="127">
        <f t="shared" si="79"/>
        <v>0</v>
      </c>
      <c r="P86" s="88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5"/>
      <c r="BR86" s="65"/>
      <c r="BS86" s="65"/>
      <c r="BT86" s="65"/>
      <c r="BU86" s="65"/>
      <c r="BV86" s="65"/>
      <c r="BW86" s="65"/>
      <c r="BX86" s="65"/>
      <c r="BY86" s="65"/>
      <c r="BZ86" s="65"/>
      <c r="CA86" s="65"/>
      <c r="CB86" s="65"/>
      <c r="CC86" s="65"/>
      <c r="CD86" s="65"/>
      <c r="CE86" s="65"/>
      <c r="CF86" s="65"/>
      <c r="CG86" s="65"/>
      <c r="CH86" s="65"/>
      <c r="CI86" s="65"/>
      <c r="CJ86" s="65"/>
      <c r="CK86" s="65"/>
      <c r="CL86" s="65"/>
      <c r="CM86" s="65"/>
      <c r="CN86" s="65"/>
      <c r="CO86" s="65"/>
      <c r="CP86" s="65"/>
      <c r="CQ86" s="65"/>
    </row>
    <row r="87" spans="2:95" ht="15.75" hidden="1" customHeight="1">
      <c r="B87" s="165" t="s">
        <v>50</v>
      </c>
      <c r="C87" s="166"/>
      <c r="D87" s="167">
        <v>30</v>
      </c>
      <c r="E87" s="232" t="s">
        <v>96</v>
      </c>
      <c r="F87" s="208">
        <f>'TV reitingai'!F24</f>
        <v>1.2</v>
      </c>
      <c r="G87" s="208">
        <f>'TV reitingai'!G24</f>
        <v>1.6</v>
      </c>
      <c r="H87" s="208">
        <f t="shared" si="80"/>
        <v>0</v>
      </c>
      <c r="I87" s="208">
        <f t="shared" si="81"/>
        <v>0</v>
      </c>
      <c r="J87" s="342"/>
      <c r="K87" s="168">
        <f t="shared" si="82"/>
        <v>0</v>
      </c>
      <c r="L87" s="169">
        <v>360</v>
      </c>
      <c r="M87" s="240" t="s">
        <v>16</v>
      </c>
      <c r="N87" s="170" t="s">
        <v>16</v>
      </c>
      <c r="O87" s="127">
        <f t="shared" si="79"/>
        <v>0</v>
      </c>
      <c r="P87" s="88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5"/>
      <c r="BR87" s="65"/>
      <c r="BS87" s="65"/>
      <c r="BT87" s="65"/>
      <c r="BU87" s="65"/>
      <c r="BV87" s="65"/>
      <c r="BW87" s="65"/>
      <c r="BX87" s="65"/>
      <c r="BY87" s="65"/>
      <c r="BZ87" s="65"/>
      <c r="CA87" s="65"/>
      <c r="CB87" s="65"/>
      <c r="CC87" s="65"/>
      <c r="CD87" s="65"/>
      <c r="CE87" s="65"/>
      <c r="CF87" s="65"/>
      <c r="CG87" s="65"/>
      <c r="CH87" s="65"/>
      <c r="CI87" s="65"/>
      <c r="CJ87" s="65"/>
      <c r="CK87" s="65"/>
      <c r="CL87" s="65"/>
      <c r="CM87" s="65"/>
      <c r="CN87" s="65"/>
      <c r="CO87" s="65"/>
      <c r="CP87" s="65"/>
      <c r="CQ87" s="65"/>
    </row>
    <row r="88" spans="2:95" ht="15.75" customHeight="1">
      <c r="B88" s="109" t="s">
        <v>51</v>
      </c>
      <c r="C88" s="110"/>
      <c r="D88" s="131">
        <v>30</v>
      </c>
      <c r="E88" s="87" t="s">
        <v>89</v>
      </c>
      <c r="F88" s="206">
        <f>'TV reitingai'!F34</f>
        <v>0.2</v>
      </c>
      <c r="G88" s="206">
        <f>'TV reitingai'!G34</f>
        <v>0.2</v>
      </c>
      <c r="H88" s="206">
        <f t="shared" si="80"/>
        <v>0.2</v>
      </c>
      <c r="I88" s="206">
        <f t="shared" si="81"/>
        <v>0.2</v>
      </c>
      <c r="J88" s="340">
        <v>1</v>
      </c>
      <c r="K88" s="87">
        <f t="shared" si="82"/>
        <v>1</v>
      </c>
      <c r="L88" s="126">
        <v>45</v>
      </c>
      <c r="M88" s="238" t="s">
        <v>16</v>
      </c>
      <c r="N88" s="130" t="s">
        <v>16</v>
      </c>
      <c r="O88" s="200">
        <f t="shared" si="79"/>
        <v>45</v>
      </c>
      <c r="P88" s="88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>
        <v>1</v>
      </c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5"/>
      <c r="BR88" s="65"/>
      <c r="BS88" s="65"/>
      <c r="BT88" s="65"/>
      <c r="BU88" s="65"/>
      <c r="BV88" s="65"/>
      <c r="BW88" s="65"/>
      <c r="BX88" s="65"/>
      <c r="BY88" s="65"/>
      <c r="BZ88" s="65"/>
      <c r="CA88" s="65"/>
      <c r="CB88" s="65"/>
      <c r="CC88" s="65"/>
      <c r="CD88" s="65"/>
      <c r="CE88" s="65"/>
      <c r="CF88" s="65"/>
      <c r="CG88" s="65"/>
      <c r="CH88" s="65"/>
      <c r="CI88" s="65"/>
      <c r="CJ88" s="65"/>
      <c r="CK88" s="65"/>
      <c r="CL88" s="65"/>
      <c r="CM88" s="65"/>
      <c r="CN88" s="65"/>
      <c r="CO88" s="65"/>
      <c r="CP88" s="65"/>
      <c r="CQ88" s="65"/>
    </row>
    <row r="89" spans="2:95" ht="15.75" customHeight="1">
      <c r="B89" s="109" t="s">
        <v>51</v>
      </c>
      <c r="C89" s="110"/>
      <c r="D89" s="131">
        <v>30</v>
      </c>
      <c r="E89" s="87" t="s">
        <v>79</v>
      </c>
      <c r="F89" s="206">
        <f>'TV reitingai'!F35</f>
        <v>0.3</v>
      </c>
      <c r="G89" s="206">
        <f>'TV reitingai'!G35</f>
        <v>0.4</v>
      </c>
      <c r="H89" s="206">
        <f t="shared" si="80"/>
        <v>0.3</v>
      </c>
      <c r="I89" s="206">
        <f t="shared" si="81"/>
        <v>0.4</v>
      </c>
      <c r="J89" s="340">
        <v>1</v>
      </c>
      <c r="K89" s="87">
        <f t="shared" si="82"/>
        <v>1</v>
      </c>
      <c r="L89" s="126">
        <v>45</v>
      </c>
      <c r="M89" s="238" t="s">
        <v>16</v>
      </c>
      <c r="N89" s="130" t="s">
        <v>16</v>
      </c>
      <c r="O89" s="127">
        <f t="shared" si="79"/>
        <v>45</v>
      </c>
      <c r="P89" s="88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>
        <v>1</v>
      </c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5"/>
      <c r="BR89" s="65"/>
      <c r="BS89" s="65"/>
      <c r="BT89" s="65"/>
      <c r="BU89" s="65"/>
      <c r="BV89" s="65"/>
      <c r="BW89" s="65"/>
      <c r="BX89" s="65"/>
      <c r="BY89" s="65"/>
      <c r="BZ89" s="65"/>
      <c r="CA89" s="65"/>
      <c r="CB89" s="65"/>
      <c r="CC89" s="65"/>
      <c r="CD89" s="65"/>
      <c r="CE89" s="65"/>
      <c r="CF89" s="65"/>
      <c r="CG89" s="65"/>
      <c r="CH89" s="65"/>
      <c r="CI89" s="65"/>
      <c r="CJ89" s="65"/>
      <c r="CK89" s="65"/>
      <c r="CL89" s="65"/>
      <c r="CM89" s="65"/>
      <c r="CN89" s="65"/>
      <c r="CO89" s="65"/>
      <c r="CP89" s="65"/>
      <c r="CQ89" s="65"/>
    </row>
    <row r="90" spans="2:95" ht="15.75" customHeight="1">
      <c r="B90" s="109" t="s">
        <v>51</v>
      </c>
      <c r="C90" s="110"/>
      <c r="D90" s="56">
        <v>30</v>
      </c>
      <c r="E90" s="87" t="s">
        <v>80</v>
      </c>
      <c r="F90" s="206">
        <f>'TV reitingai'!F36</f>
        <v>0.3</v>
      </c>
      <c r="G90" s="206">
        <f>'TV reitingai'!G36</f>
        <v>0.4</v>
      </c>
      <c r="H90" s="206">
        <f t="shared" si="80"/>
        <v>0.3</v>
      </c>
      <c r="I90" s="206">
        <f t="shared" si="81"/>
        <v>0.4</v>
      </c>
      <c r="J90" s="340">
        <v>1</v>
      </c>
      <c r="K90" s="87">
        <f t="shared" si="82"/>
        <v>1</v>
      </c>
      <c r="L90" s="126">
        <v>45</v>
      </c>
      <c r="M90" s="238" t="s">
        <v>16</v>
      </c>
      <c r="N90" s="130" t="s">
        <v>16</v>
      </c>
      <c r="O90" s="127">
        <f t="shared" si="79"/>
        <v>45</v>
      </c>
      <c r="P90" s="88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>
        <v>1</v>
      </c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5"/>
      <c r="BR90" s="65"/>
      <c r="BS90" s="65"/>
      <c r="BT90" s="65"/>
      <c r="BU90" s="65"/>
      <c r="BV90" s="65"/>
      <c r="BW90" s="65"/>
      <c r="BX90" s="65"/>
      <c r="BY90" s="65"/>
      <c r="BZ90" s="65"/>
      <c r="CA90" s="65"/>
      <c r="CB90" s="65"/>
      <c r="CC90" s="65"/>
      <c r="CD90" s="65"/>
      <c r="CE90" s="65"/>
      <c r="CF90" s="65"/>
      <c r="CG90" s="65"/>
      <c r="CH90" s="65"/>
      <c r="CI90" s="65"/>
      <c r="CJ90" s="65"/>
      <c r="CK90" s="65"/>
      <c r="CL90" s="65"/>
      <c r="CM90" s="65"/>
      <c r="CN90" s="65"/>
      <c r="CO90" s="65"/>
      <c r="CP90" s="65"/>
      <c r="CQ90" s="65"/>
    </row>
    <row r="91" spans="2:95" ht="15.75" customHeight="1">
      <c r="B91" s="109" t="s">
        <v>51</v>
      </c>
      <c r="C91" s="110"/>
      <c r="D91" s="131">
        <v>30</v>
      </c>
      <c r="E91" s="87" t="s">
        <v>81</v>
      </c>
      <c r="F91" s="206">
        <f>'TV reitingai'!F37</f>
        <v>0.3</v>
      </c>
      <c r="G91" s="206">
        <f>'TV reitingai'!G37</f>
        <v>0.5</v>
      </c>
      <c r="H91" s="206">
        <f t="shared" si="80"/>
        <v>0.3</v>
      </c>
      <c r="I91" s="206">
        <f t="shared" si="81"/>
        <v>0.5</v>
      </c>
      <c r="J91" s="340">
        <v>1</v>
      </c>
      <c r="K91" s="87">
        <f t="shared" si="82"/>
        <v>1</v>
      </c>
      <c r="L91" s="126">
        <v>45</v>
      </c>
      <c r="M91" s="238" t="s">
        <v>16</v>
      </c>
      <c r="N91" s="130" t="s">
        <v>16</v>
      </c>
      <c r="O91" s="127">
        <f t="shared" si="79"/>
        <v>45</v>
      </c>
      <c r="P91" s="88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>
        <v>1</v>
      </c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5"/>
      <c r="BR91" s="65"/>
      <c r="BS91" s="65"/>
      <c r="BT91" s="65"/>
      <c r="BU91" s="65"/>
      <c r="BV91" s="65"/>
      <c r="BW91" s="65"/>
      <c r="BX91" s="65"/>
      <c r="BY91" s="65"/>
      <c r="BZ91" s="65"/>
      <c r="CA91" s="65"/>
      <c r="CB91" s="65"/>
      <c r="CC91" s="65"/>
      <c r="CD91" s="65"/>
      <c r="CE91" s="65"/>
      <c r="CF91" s="65"/>
      <c r="CG91" s="65"/>
      <c r="CH91" s="65"/>
      <c r="CI91" s="65"/>
      <c r="CJ91" s="65"/>
      <c r="CK91" s="65"/>
      <c r="CL91" s="65"/>
      <c r="CM91" s="65"/>
      <c r="CN91" s="65"/>
      <c r="CO91" s="65"/>
      <c r="CP91" s="65"/>
      <c r="CQ91" s="65"/>
    </row>
    <row r="92" spans="2:95" ht="15.75" customHeight="1">
      <c r="B92" s="109" t="s">
        <v>51</v>
      </c>
      <c r="C92" s="110"/>
      <c r="D92" s="131">
        <v>30</v>
      </c>
      <c r="E92" s="87" t="s">
        <v>82</v>
      </c>
      <c r="F92" s="206">
        <f>'TV reitingai'!F38</f>
        <v>0.5</v>
      </c>
      <c r="G92" s="206">
        <f>'TV reitingai'!G38</f>
        <v>0.6</v>
      </c>
      <c r="H92" s="206">
        <f t="shared" si="80"/>
        <v>0.5</v>
      </c>
      <c r="I92" s="206">
        <f t="shared" si="81"/>
        <v>0.6</v>
      </c>
      <c r="J92" s="340">
        <v>1</v>
      </c>
      <c r="K92" s="87">
        <f t="shared" si="82"/>
        <v>1</v>
      </c>
      <c r="L92" s="126">
        <v>45</v>
      </c>
      <c r="M92" s="238" t="s">
        <v>16</v>
      </c>
      <c r="N92" s="130" t="s">
        <v>16</v>
      </c>
      <c r="O92" s="127">
        <f t="shared" si="79"/>
        <v>45</v>
      </c>
      <c r="P92" s="88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>
        <v>1</v>
      </c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5"/>
      <c r="BR92" s="65"/>
      <c r="BS92" s="65"/>
      <c r="BT92" s="65"/>
      <c r="BU92" s="65"/>
      <c r="BV92" s="65"/>
      <c r="BW92" s="65"/>
      <c r="BX92" s="65"/>
      <c r="BY92" s="65"/>
      <c r="BZ92" s="65"/>
      <c r="CA92" s="65"/>
      <c r="CB92" s="65"/>
      <c r="CC92" s="65"/>
      <c r="CD92" s="65"/>
      <c r="CE92" s="65"/>
      <c r="CF92" s="65"/>
      <c r="CG92" s="65"/>
      <c r="CH92" s="65"/>
      <c r="CI92" s="65"/>
      <c r="CJ92" s="65"/>
      <c r="CK92" s="65"/>
      <c r="CL92" s="65"/>
      <c r="CM92" s="65"/>
      <c r="CN92" s="65"/>
      <c r="CO92" s="65"/>
      <c r="CP92" s="65"/>
      <c r="CQ92" s="65"/>
    </row>
    <row r="93" spans="2:95" ht="15.75" customHeight="1">
      <c r="B93" s="109" t="s">
        <v>51</v>
      </c>
      <c r="C93" s="110"/>
      <c r="D93" s="131">
        <v>30</v>
      </c>
      <c r="E93" s="87" t="s">
        <v>83</v>
      </c>
      <c r="F93" s="206">
        <f>'TV reitingai'!F39</f>
        <v>0.4</v>
      </c>
      <c r="G93" s="206">
        <f>'TV reitingai'!G39</f>
        <v>0.5</v>
      </c>
      <c r="H93" s="206">
        <f t="shared" si="80"/>
        <v>0.4</v>
      </c>
      <c r="I93" s="206">
        <f t="shared" si="81"/>
        <v>0.5</v>
      </c>
      <c r="J93" s="340">
        <v>1</v>
      </c>
      <c r="K93" s="87">
        <f t="shared" si="82"/>
        <v>1</v>
      </c>
      <c r="L93" s="126">
        <v>45</v>
      </c>
      <c r="M93" s="238" t="s">
        <v>16</v>
      </c>
      <c r="N93" s="130" t="s">
        <v>16</v>
      </c>
      <c r="O93" s="127">
        <f t="shared" si="79"/>
        <v>45</v>
      </c>
      <c r="P93" s="88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>
        <v>1</v>
      </c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5"/>
      <c r="BR93" s="65"/>
      <c r="BS93" s="65"/>
      <c r="BT93" s="65"/>
      <c r="BU93" s="65"/>
      <c r="BV93" s="65"/>
      <c r="BW93" s="65"/>
      <c r="BX93" s="65"/>
      <c r="BY93" s="65"/>
      <c r="BZ93" s="65"/>
      <c r="CA93" s="65"/>
      <c r="CB93" s="65"/>
      <c r="CC93" s="65"/>
      <c r="CD93" s="65"/>
      <c r="CE93" s="65"/>
      <c r="CF93" s="65"/>
      <c r="CG93" s="65"/>
      <c r="CH93" s="65"/>
      <c r="CI93" s="65"/>
      <c r="CJ93" s="65"/>
      <c r="CK93" s="65"/>
      <c r="CL93" s="65"/>
      <c r="CM93" s="65"/>
      <c r="CN93" s="65"/>
      <c r="CO93" s="65"/>
      <c r="CP93" s="65"/>
      <c r="CQ93" s="65"/>
    </row>
    <row r="94" spans="2:95" ht="15.75" customHeight="1">
      <c r="B94" s="109" t="s">
        <v>51</v>
      </c>
      <c r="C94" s="110"/>
      <c r="D94" s="131">
        <v>30</v>
      </c>
      <c r="E94" s="87" t="s">
        <v>84</v>
      </c>
      <c r="F94" s="206">
        <f>'TV reitingai'!F40</f>
        <v>0.4</v>
      </c>
      <c r="G94" s="206">
        <f>'TV reitingai'!G40</f>
        <v>0.4</v>
      </c>
      <c r="H94" s="206">
        <f t="shared" si="80"/>
        <v>0.4</v>
      </c>
      <c r="I94" s="206">
        <f t="shared" si="81"/>
        <v>0.4</v>
      </c>
      <c r="J94" s="340">
        <v>1</v>
      </c>
      <c r="K94" s="87">
        <f t="shared" si="82"/>
        <v>1</v>
      </c>
      <c r="L94" s="126">
        <v>45</v>
      </c>
      <c r="M94" s="238" t="s">
        <v>16</v>
      </c>
      <c r="N94" s="130" t="s">
        <v>16</v>
      </c>
      <c r="O94" s="127">
        <f t="shared" si="79"/>
        <v>45</v>
      </c>
      <c r="P94" s="88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>
        <v>1</v>
      </c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5"/>
      <c r="BR94" s="65"/>
      <c r="BS94" s="65"/>
      <c r="BT94" s="65"/>
      <c r="BU94" s="65"/>
      <c r="BV94" s="65"/>
      <c r="BW94" s="65"/>
      <c r="BX94" s="65"/>
      <c r="BY94" s="65"/>
      <c r="BZ94" s="65"/>
      <c r="CA94" s="65"/>
      <c r="CB94" s="65"/>
      <c r="CC94" s="65"/>
      <c r="CD94" s="65"/>
      <c r="CE94" s="65"/>
      <c r="CF94" s="65"/>
      <c r="CG94" s="65"/>
      <c r="CH94" s="65"/>
      <c r="CI94" s="65"/>
      <c r="CJ94" s="65"/>
      <c r="CK94" s="65"/>
      <c r="CL94" s="65"/>
      <c r="CM94" s="65"/>
      <c r="CN94" s="65"/>
      <c r="CO94" s="65"/>
      <c r="CP94" s="65"/>
      <c r="CQ94" s="65"/>
    </row>
    <row r="95" spans="2:95" ht="15.75" customHeight="1">
      <c r="B95" s="109" t="s">
        <v>51</v>
      </c>
      <c r="C95" s="110"/>
      <c r="D95" s="131">
        <v>30</v>
      </c>
      <c r="E95" s="87" t="s">
        <v>85</v>
      </c>
      <c r="F95" s="206">
        <f>'TV reitingai'!F41</f>
        <v>0.5</v>
      </c>
      <c r="G95" s="206">
        <f>'TV reitingai'!G41</f>
        <v>0.6</v>
      </c>
      <c r="H95" s="206">
        <f t="shared" si="80"/>
        <v>0.5</v>
      </c>
      <c r="I95" s="206">
        <f t="shared" si="81"/>
        <v>0.6</v>
      </c>
      <c r="J95" s="340">
        <v>1</v>
      </c>
      <c r="K95" s="87">
        <f t="shared" si="82"/>
        <v>1</v>
      </c>
      <c r="L95" s="126">
        <v>45</v>
      </c>
      <c r="M95" s="238" t="s">
        <v>16</v>
      </c>
      <c r="N95" s="130" t="s">
        <v>16</v>
      </c>
      <c r="O95" s="127">
        <f t="shared" si="79"/>
        <v>45</v>
      </c>
      <c r="P95" s="88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>
        <v>1</v>
      </c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5"/>
      <c r="BR95" s="65"/>
      <c r="BS95" s="65"/>
      <c r="BT95" s="65"/>
      <c r="BU95" s="65"/>
      <c r="BV95" s="65"/>
      <c r="BW95" s="65"/>
      <c r="BX95" s="65"/>
      <c r="BY95" s="65"/>
      <c r="BZ95" s="65"/>
      <c r="CA95" s="65"/>
      <c r="CB95" s="65"/>
      <c r="CC95" s="65"/>
      <c r="CD95" s="65"/>
      <c r="CE95" s="65"/>
      <c r="CF95" s="65"/>
      <c r="CG95" s="65"/>
      <c r="CH95" s="65"/>
      <c r="CI95" s="65"/>
      <c r="CJ95" s="65"/>
      <c r="CK95" s="65"/>
      <c r="CL95" s="65"/>
      <c r="CM95" s="65"/>
      <c r="CN95" s="65"/>
      <c r="CO95" s="65"/>
      <c r="CP95" s="65"/>
      <c r="CQ95" s="65"/>
    </row>
    <row r="96" spans="2:95" ht="15.75" customHeight="1">
      <c r="B96" s="109" t="s">
        <v>51</v>
      </c>
      <c r="C96" s="110"/>
      <c r="D96" s="131">
        <v>30</v>
      </c>
      <c r="E96" s="87" t="s">
        <v>86</v>
      </c>
      <c r="F96" s="206">
        <f>'TV reitingai'!F42</f>
        <v>0.5</v>
      </c>
      <c r="G96" s="206">
        <f>'TV reitingai'!G42</f>
        <v>0.7</v>
      </c>
      <c r="H96" s="206">
        <f t="shared" si="80"/>
        <v>0.5</v>
      </c>
      <c r="I96" s="206">
        <f t="shared" si="81"/>
        <v>0.7</v>
      </c>
      <c r="J96" s="340">
        <v>1</v>
      </c>
      <c r="K96" s="87">
        <f t="shared" si="82"/>
        <v>1</v>
      </c>
      <c r="L96" s="126">
        <v>45</v>
      </c>
      <c r="M96" s="238" t="s">
        <v>16</v>
      </c>
      <c r="N96" s="130" t="s">
        <v>16</v>
      </c>
      <c r="O96" s="127">
        <f t="shared" si="79"/>
        <v>45</v>
      </c>
      <c r="P96" s="88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>
        <v>1</v>
      </c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5"/>
      <c r="BR96" s="65"/>
      <c r="BS96" s="65"/>
      <c r="BT96" s="65"/>
      <c r="BU96" s="65"/>
      <c r="BV96" s="65"/>
      <c r="BW96" s="65"/>
      <c r="BX96" s="65"/>
      <c r="BY96" s="65"/>
      <c r="BZ96" s="65"/>
      <c r="CA96" s="65"/>
      <c r="CB96" s="65"/>
      <c r="CC96" s="65"/>
      <c r="CD96" s="65"/>
      <c r="CE96" s="65"/>
      <c r="CF96" s="65"/>
      <c r="CG96" s="65"/>
      <c r="CH96" s="65"/>
      <c r="CI96" s="65"/>
      <c r="CJ96" s="65"/>
      <c r="CK96" s="65"/>
      <c r="CL96" s="65"/>
      <c r="CM96" s="65"/>
      <c r="CN96" s="65"/>
      <c r="CO96" s="65"/>
      <c r="CP96" s="65"/>
      <c r="CQ96" s="65"/>
    </row>
    <row r="97" spans="2:95" ht="15.75" customHeight="1">
      <c r="B97" s="109" t="s">
        <v>51</v>
      </c>
      <c r="C97" s="110"/>
      <c r="D97" s="131">
        <v>30</v>
      </c>
      <c r="E97" s="87" t="s">
        <v>87</v>
      </c>
      <c r="F97" s="206">
        <f>'TV reitingai'!F43</f>
        <v>0.6</v>
      </c>
      <c r="G97" s="206">
        <f>'TV reitingai'!G43</f>
        <v>0.9</v>
      </c>
      <c r="H97" s="206">
        <f t="shared" si="80"/>
        <v>0.6</v>
      </c>
      <c r="I97" s="206">
        <f t="shared" si="81"/>
        <v>0.9</v>
      </c>
      <c r="J97" s="340">
        <v>1</v>
      </c>
      <c r="K97" s="87">
        <f t="shared" si="82"/>
        <v>1</v>
      </c>
      <c r="L97" s="126">
        <v>45</v>
      </c>
      <c r="M97" s="238" t="s">
        <v>16</v>
      </c>
      <c r="N97" s="130" t="s">
        <v>16</v>
      </c>
      <c r="O97" s="127">
        <f t="shared" si="79"/>
        <v>45</v>
      </c>
      <c r="P97" s="88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>
        <v>1</v>
      </c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5"/>
      <c r="BR97" s="65"/>
      <c r="BS97" s="65"/>
      <c r="BT97" s="65"/>
      <c r="BU97" s="65"/>
      <c r="BV97" s="65"/>
      <c r="BW97" s="65"/>
      <c r="BX97" s="65"/>
      <c r="BY97" s="65"/>
      <c r="BZ97" s="65"/>
      <c r="CA97" s="65"/>
      <c r="CB97" s="65"/>
      <c r="CC97" s="65"/>
      <c r="CD97" s="65"/>
      <c r="CE97" s="65"/>
      <c r="CF97" s="65"/>
      <c r="CG97" s="65"/>
      <c r="CH97" s="65"/>
      <c r="CI97" s="65"/>
      <c r="CJ97" s="65"/>
      <c r="CK97" s="65"/>
      <c r="CL97" s="65"/>
      <c r="CM97" s="65"/>
      <c r="CN97" s="65"/>
      <c r="CO97" s="65"/>
      <c r="CP97" s="65"/>
      <c r="CQ97" s="65"/>
    </row>
    <row r="98" spans="2:95" ht="15.75" customHeight="1">
      <c r="B98" s="172" t="s">
        <v>51</v>
      </c>
      <c r="C98" s="173"/>
      <c r="D98" s="174">
        <v>30</v>
      </c>
      <c r="E98" s="175" t="s">
        <v>88</v>
      </c>
      <c r="F98" s="207">
        <f>'TV reitingai'!F44</f>
        <v>0.7</v>
      </c>
      <c r="G98" s="207">
        <f>'TV reitingai'!G44</f>
        <v>1</v>
      </c>
      <c r="H98" s="207">
        <f t="shared" si="80"/>
        <v>0.7</v>
      </c>
      <c r="I98" s="207">
        <f t="shared" si="81"/>
        <v>1</v>
      </c>
      <c r="J98" s="341">
        <v>1</v>
      </c>
      <c r="K98" s="175">
        <f t="shared" si="82"/>
        <v>1</v>
      </c>
      <c r="L98" s="176">
        <v>45</v>
      </c>
      <c r="M98" s="239" t="s">
        <v>16</v>
      </c>
      <c r="N98" s="177" t="s">
        <v>16</v>
      </c>
      <c r="O98" s="127">
        <f t="shared" si="79"/>
        <v>45</v>
      </c>
      <c r="P98" s="88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>
        <v>1</v>
      </c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5"/>
      <c r="BR98" s="65"/>
      <c r="BS98" s="65"/>
      <c r="BT98" s="65"/>
      <c r="BU98" s="65"/>
      <c r="BV98" s="65"/>
      <c r="BW98" s="65"/>
      <c r="BX98" s="65"/>
      <c r="BY98" s="65"/>
      <c r="BZ98" s="65"/>
      <c r="CA98" s="65"/>
      <c r="CB98" s="65"/>
      <c r="CC98" s="65"/>
      <c r="CD98" s="65"/>
      <c r="CE98" s="65"/>
      <c r="CF98" s="65"/>
      <c r="CG98" s="65"/>
      <c r="CH98" s="65"/>
      <c r="CI98" s="65"/>
      <c r="CJ98" s="65"/>
      <c r="CK98" s="65"/>
      <c r="CL98" s="65"/>
      <c r="CM98" s="65"/>
      <c r="CN98" s="65"/>
      <c r="CO98" s="65"/>
      <c r="CP98" s="65"/>
      <c r="CQ98" s="65"/>
    </row>
    <row r="99" spans="2:95" ht="15.75" customHeight="1">
      <c r="B99" s="109" t="s">
        <v>51</v>
      </c>
      <c r="C99" s="110"/>
      <c r="D99" s="131">
        <v>30</v>
      </c>
      <c r="E99" s="87" t="s">
        <v>90</v>
      </c>
      <c r="F99" s="206">
        <f>'TV reitingai'!F45</f>
        <v>0.9</v>
      </c>
      <c r="G99" s="206">
        <f>'TV reitingai'!G45</f>
        <v>1.2</v>
      </c>
      <c r="H99" s="206">
        <f t="shared" si="80"/>
        <v>1.8</v>
      </c>
      <c r="I99" s="206">
        <f t="shared" si="81"/>
        <v>2.4</v>
      </c>
      <c r="J99" s="336">
        <v>2</v>
      </c>
      <c r="K99" s="131">
        <f t="shared" si="82"/>
        <v>2</v>
      </c>
      <c r="L99" s="126">
        <v>90</v>
      </c>
      <c r="M99" s="238" t="s">
        <v>16</v>
      </c>
      <c r="N99" s="130" t="s">
        <v>16</v>
      </c>
      <c r="O99" s="199">
        <f t="shared" si="79"/>
        <v>180</v>
      </c>
      <c r="P99" s="88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>
        <v>2</v>
      </c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5"/>
      <c r="BR99" s="65"/>
      <c r="BS99" s="65"/>
      <c r="BT99" s="65"/>
      <c r="BU99" s="65"/>
      <c r="BV99" s="65"/>
      <c r="BW99" s="65"/>
      <c r="BX99" s="65"/>
      <c r="BY99" s="65"/>
      <c r="BZ99" s="65"/>
      <c r="CA99" s="65"/>
      <c r="CB99" s="65"/>
      <c r="CC99" s="65"/>
      <c r="CD99" s="65"/>
      <c r="CE99" s="65"/>
      <c r="CF99" s="65"/>
      <c r="CG99" s="65"/>
      <c r="CH99" s="65"/>
      <c r="CI99" s="65"/>
      <c r="CJ99" s="65"/>
      <c r="CK99" s="65"/>
      <c r="CL99" s="65"/>
      <c r="CM99" s="65"/>
      <c r="CN99" s="65"/>
      <c r="CO99" s="65"/>
      <c r="CP99" s="65"/>
      <c r="CQ99" s="65"/>
    </row>
    <row r="100" spans="2:95" ht="15.75" customHeight="1">
      <c r="B100" s="109" t="s">
        <v>51</v>
      </c>
      <c r="C100" s="110"/>
      <c r="D100" s="131">
        <v>30</v>
      </c>
      <c r="E100" s="87" t="s">
        <v>91</v>
      </c>
      <c r="F100" s="206">
        <f>'TV reitingai'!F46</f>
        <v>0.7</v>
      </c>
      <c r="G100" s="206">
        <f>'TV reitingai'!G46</f>
        <v>0.9</v>
      </c>
      <c r="H100" s="206">
        <f t="shared" si="80"/>
        <v>1.4</v>
      </c>
      <c r="I100" s="206">
        <f t="shared" si="81"/>
        <v>1.8</v>
      </c>
      <c r="J100" s="336">
        <v>2</v>
      </c>
      <c r="K100" s="131">
        <f t="shared" si="82"/>
        <v>2</v>
      </c>
      <c r="L100" s="126">
        <v>90</v>
      </c>
      <c r="M100" s="238" t="s">
        <v>16</v>
      </c>
      <c r="N100" s="130" t="s">
        <v>16</v>
      </c>
      <c r="O100" s="127">
        <f t="shared" si="79"/>
        <v>180</v>
      </c>
      <c r="P100" s="88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>
        <v>2</v>
      </c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5"/>
      <c r="BR100" s="65"/>
      <c r="BS100" s="65"/>
      <c r="BT100" s="65"/>
      <c r="BU100" s="65"/>
      <c r="BV100" s="65"/>
      <c r="BW100" s="65"/>
      <c r="BX100" s="65"/>
      <c r="BY100" s="65"/>
      <c r="BZ100" s="65"/>
      <c r="CA100" s="65"/>
      <c r="CB100" s="65"/>
      <c r="CC100" s="65"/>
      <c r="CD100" s="65"/>
      <c r="CE100" s="65"/>
      <c r="CF100" s="65"/>
      <c r="CG100" s="65"/>
      <c r="CH100" s="65"/>
      <c r="CI100" s="65"/>
      <c r="CJ100" s="65"/>
      <c r="CK100" s="65"/>
      <c r="CL100" s="65"/>
      <c r="CM100" s="65"/>
      <c r="CN100" s="65"/>
      <c r="CO100" s="65"/>
      <c r="CP100" s="65"/>
      <c r="CQ100" s="65"/>
    </row>
    <row r="101" spans="2:95" ht="15.75" customHeight="1">
      <c r="B101" s="109" t="s">
        <v>51</v>
      </c>
      <c r="C101" s="110"/>
      <c r="D101" s="131">
        <v>30</v>
      </c>
      <c r="E101" s="87" t="s">
        <v>92</v>
      </c>
      <c r="F101" s="206">
        <f>'TV reitingai'!F47</f>
        <v>0.9</v>
      </c>
      <c r="G101" s="206">
        <f>'TV reitingai'!G47</f>
        <v>1.1000000000000001</v>
      </c>
      <c r="H101" s="206">
        <f t="shared" si="80"/>
        <v>1.8</v>
      </c>
      <c r="I101" s="206">
        <f t="shared" si="81"/>
        <v>2.2000000000000002</v>
      </c>
      <c r="J101" s="336">
        <v>2</v>
      </c>
      <c r="K101" s="131">
        <f t="shared" si="82"/>
        <v>2</v>
      </c>
      <c r="L101" s="126">
        <v>90</v>
      </c>
      <c r="M101" s="238" t="s">
        <v>16</v>
      </c>
      <c r="N101" s="130" t="s">
        <v>16</v>
      </c>
      <c r="O101" s="127">
        <f t="shared" si="79"/>
        <v>180</v>
      </c>
      <c r="P101" s="88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>
        <v>2</v>
      </c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5"/>
      <c r="BR101" s="65"/>
      <c r="BS101" s="65"/>
      <c r="BT101" s="65"/>
      <c r="BU101" s="65"/>
      <c r="BV101" s="65"/>
      <c r="BW101" s="65"/>
      <c r="BX101" s="65"/>
      <c r="BY101" s="65"/>
      <c r="BZ101" s="65"/>
      <c r="CA101" s="65"/>
      <c r="CB101" s="65"/>
      <c r="CC101" s="65"/>
      <c r="CD101" s="65"/>
      <c r="CE101" s="65"/>
      <c r="CF101" s="65"/>
      <c r="CG101" s="65"/>
      <c r="CH101" s="65"/>
      <c r="CI101" s="65"/>
      <c r="CJ101" s="65"/>
      <c r="CK101" s="65"/>
      <c r="CL101" s="65"/>
      <c r="CM101" s="65"/>
      <c r="CN101" s="65"/>
      <c r="CO101" s="65"/>
      <c r="CP101" s="65"/>
      <c r="CQ101" s="65"/>
    </row>
    <row r="102" spans="2:95" ht="15.75" customHeight="1">
      <c r="B102" s="109" t="s">
        <v>51</v>
      </c>
      <c r="C102" s="110"/>
      <c r="D102" s="131">
        <v>30</v>
      </c>
      <c r="E102" s="87" t="s">
        <v>93</v>
      </c>
      <c r="F102" s="206">
        <f>'TV reitingai'!F48</f>
        <v>1.7</v>
      </c>
      <c r="G102" s="206">
        <f>'TV reitingai'!G48</f>
        <v>2</v>
      </c>
      <c r="H102" s="206">
        <f t="shared" si="80"/>
        <v>3.4</v>
      </c>
      <c r="I102" s="206">
        <f t="shared" si="81"/>
        <v>4</v>
      </c>
      <c r="J102" s="336">
        <v>2</v>
      </c>
      <c r="K102" s="131">
        <f t="shared" si="82"/>
        <v>2</v>
      </c>
      <c r="L102" s="126">
        <v>90</v>
      </c>
      <c r="M102" s="238" t="s">
        <v>16</v>
      </c>
      <c r="N102" s="130" t="s">
        <v>16</v>
      </c>
      <c r="O102" s="127">
        <f t="shared" si="79"/>
        <v>180</v>
      </c>
      <c r="P102" s="88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>
        <v>2</v>
      </c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5"/>
      <c r="BR102" s="65"/>
      <c r="BS102" s="65"/>
      <c r="BT102" s="65"/>
      <c r="BU102" s="65"/>
      <c r="BV102" s="65"/>
      <c r="BW102" s="65"/>
      <c r="BX102" s="65"/>
      <c r="BY102" s="65"/>
      <c r="BZ102" s="65"/>
      <c r="CA102" s="65"/>
      <c r="CB102" s="65"/>
      <c r="CC102" s="65"/>
      <c r="CD102" s="65"/>
      <c r="CE102" s="65"/>
      <c r="CF102" s="65"/>
      <c r="CG102" s="65"/>
      <c r="CH102" s="65"/>
      <c r="CI102" s="65"/>
      <c r="CJ102" s="65"/>
      <c r="CK102" s="65"/>
      <c r="CL102" s="65"/>
      <c r="CM102" s="65"/>
      <c r="CN102" s="65"/>
      <c r="CO102" s="65"/>
      <c r="CP102" s="65"/>
      <c r="CQ102" s="65"/>
    </row>
    <row r="103" spans="2:95" ht="15.75" customHeight="1">
      <c r="B103" s="109" t="s">
        <v>51</v>
      </c>
      <c r="C103" s="110"/>
      <c r="D103" s="131">
        <v>30</v>
      </c>
      <c r="E103" s="87" t="s">
        <v>94</v>
      </c>
      <c r="F103" s="206">
        <f>'TV reitingai'!F49</f>
        <v>1.2</v>
      </c>
      <c r="G103" s="206">
        <f>'TV reitingai'!G49</f>
        <v>1.6</v>
      </c>
      <c r="H103" s="206">
        <f t="shared" si="80"/>
        <v>1.2</v>
      </c>
      <c r="I103" s="206">
        <f t="shared" si="81"/>
        <v>1.6</v>
      </c>
      <c r="J103" s="336">
        <v>1</v>
      </c>
      <c r="K103" s="131">
        <f t="shared" si="82"/>
        <v>1</v>
      </c>
      <c r="L103" s="126">
        <v>90</v>
      </c>
      <c r="M103" s="238" t="s">
        <v>16</v>
      </c>
      <c r="N103" s="130" t="s">
        <v>16</v>
      </c>
      <c r="O103" s="127">
        <f t="shared" si="79"/>
        <v>90</v>
      </c>
      <c r="P103" s="88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>
        <v>1</v>
      </c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5"/>
      <c r="BR103" s="65"/>
      <c r="BS103" s="65"/>
      <c r="BT103" s="65"/>
      <c r="BU103" s="65"/>
      <c r="BV103" s="65"/>
      <c r="BW103" s="65"/>
      <c r="BX103" s="65"/>
      <c r="BY103" s="65"/>
      <c r="BZ103" s="65"/>
      <c r="CA103" s="65"/>
      <c r="CB103" s="65"/>
      <c r="CC103" s="65"/>
      <c r="CD103" s="65"/>
      <c r="CE103" s="65"/>
      <c r="CF103" s="65"/>
      <c r="CG103" s="65"/>
      <c r="CH103" s="65"/>
      <c r="CI103" s="65"/>
      <c r="CJ103" s="65"/>
      <c r="CK103" s="65"/>
      <c r="CL103" s="65"/>
      <c r="CM103" s="65"/>
      <c r="CN103" s="65"/>
      <c r="CO103" s="65"/>
      <c r="CP103" s="65"/>
      <c r="CQ103" s="65"/>
    </row>
    <row r="104" spans="2:95" ht="15.75" customHeight="1">
      <c r="B104" s="109" t="s">
        <v>51</v>
      </c>
      <c r="C104" s="110"/>
      <c r="D104" s="131">
        <v>30</v>
      </c>
      <c r="E104" s="87" t="s">
        <v>95</v>
      </c>
      <c r="F104" s="206">
        <f>'TV reitingai'!F50</f>
        <v>0.7</v>
      </c>
      <c r="G104" s="206">
        <f>'TV reitingai'!G50</f>
        <v>0.9</v>
      </c>
      <c r="H104" s="206">
        <f t="shared" si="80"/>
        <v>0.7</v>
      </c>
      <c r="I104" s="206">
        <f t="shared" si="81"/>
        <v>0.9</v>
      </c>
      <c r="J104" s="336">
        <v>1</v>
      </c>
      <c r="K104" s="131">
        <f t="shared" si="82"/>
        <v>1</v>
      </c>
      <c r="L104" s="126">
        <v>90</v>
      </c>
      <c r="M104" s="238" t="s">
        <v>16</v>
      </c>
      <c r="N104" s="130" t="s">
        <v>16</v>
      </c>
      <c r="O104" s="127">
        <f t="shared" si="79"/>
        <v>90</v>
      </c>
      <c r="P104" s="88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>
        <v>1</v>
      </c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5"/>
      <c r="BR104" s="65"/>
      <c r="BS104" s="65"/>
      <c r="BT104" s="65"/>
      <c r="BU104" s="65"/>
      <c r="BV104" s="65"/>
      <c r="BW104" s="65"/>
      <c r="BX104" s="65"/>
      <c r="BY104" s="65"/>
      <c r="BZ104" s="65"/>
      <c r="CA104" s="65"/>
      <c r="CB104" s="65"/>
      <c r="CC104" s="65"/>
      <c r="CD104" s="65"/>
      <c r="CE104" s="65"/>
      <c r="CF104" s="65"/>
      <c r="CG104" s="65"/>
      <c r="CH104" s="65"/>
      <c r="CI104" s="65"/>
      <c r="CJ104" s="65"/>
      <c r="CK104" s="65"/>
      <c r="CL104" s="65"/>
      <c r="CM104" s="65"/>
      <c r="CN104" s="65"/>
      <c r="CO104" s="65"/>
      <c r="CP104" s="65"/>
      <c r="CQ104" s="65"/>
    </row>
    <row r="105" spans="2:95" ht="15.75" customHeight="1">
      <c r="B105" s="165" t="s">
        <v>51</v>
      </c>
      <c r="C105" s="166"/>
      <c r="D105" s="167">
        <v>30</v>
      </c>
      <c r="E105" s="168" t="s">
        <v>96</v>
      </c>
      <c r="F105" s="208">
        <f>'TV reitingai'!F51</f>
        <v>0.3</v>
      </c>
      <c r="G105" s="208">
        <f>'TV reitingai'!G51</f>
        <v>0.5</v>
      </c>
      <c r="H105" s="208">
        <f t="shared" si="80"/>
        <v>0.3</v>
      </c>
      <c r="I105" s="208">
        <f t="shared" si="81"/>
        <v>0.5</v>
      </c>
      <c r="J105" s="339">
        <v>1</v>
      </c>
      <c r="K105" s="167">
        <f t="shared" si="82"/>
        <v>1</v>
      </c>
      <c r="L105" s="126">
        <v>90</v>
      </c>
      <c r="M105" s="240" t="s">
        <v>16</v>
      </c>
      <c r="N105" s="170" t="s">
        <v>16</v>
      </c>
      <c r="O105" s="171">
        <f t="shared" si="79"/>
        <v>90</v>
      </c>
      <c r="P105" s="88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>
        <v>1</v>
      </c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65"/>
      <c r="BM105" s="65"/>
      <c r="BN105" s="65"/>
      <c r="BO105" s="65"/>
      <c r="BP105" s="65"/>
      <c r="BQ105" s="65"/>
      <c r="BR105" s="65"/>
      <c r="BS105" s="65"/>
      <c r="BT105" s="65"/>
      <c r="BU105" s="65"/>
      <c r="BV105" s="65"/>
      <c r="BW105" s="65"/>
      <c r="BX105" s="65"/>
      <c r="BY105" s="65"/>
      <c r="BZ105" s="65"/>
      <c r="CA105" s="65"/>
      <c r="CB105" s="65"/>
      <c r="CC105" s="65"/>
      <c r="CD105" s="65"/>
      <c r="CE105" s="65"/>
      <c r="CF105" s="65"/>
      <c r="CG105" s="65"/>
      <c r="CH105" s="65"/>
      <c r="CI105" s="65"/>
      <c r="CJ105" s="65"/>
      <c r="CK105" s="65"/>
      <c r="CL105" s="65"/>
      <c r="CM105" s="65"/>
      <c r="CN105" s="65"/>
      <c r="CO105" s="65"/>
      <c r="CP105" s="65"/>
      <c r="CQ105" s="65"/>
    </row>
    <row r="106" spans="2:95" ht="15.75" customHeight="1">
      <c r="B106" s="109" t="s">
        <v>52</v>
      </c>
      <c r="C106" s="110"/>
      <c r="D106" s="131">
        <v>30</v>
      </c>
      <c r="E106" s="87" t="s">
        <v>89</v>
      </c>
      <c r="F106" s="206">
        <f>'TV reitingai'!F61</f>
        <v>0</v>
      </c>
      <c r="G106" s="206">
        <f>'TV reitingai'!G61</f>
        <v>0</v>
      </c>
      <c r="H106" s="206">
        <f t="shared" si="80"/>
        <v>0</v>
      </c>
      <c r="I106" s="206">
        <f t="shared" si="81"/>
        <v>0</v>
      </c>
      <c r="J106" s="340">
        <v>5</v>
      </c>
      <c r="K106" s="87">
        <f t="shared" si="82"/>
        <v>5</v>
      </c>
      <c r="L106" s="180">
        <v>45</v>
      </c>
      <c r="M106" s="238" t="s">
        <v>16</v>
      </c>
      <c r="N106" s="130" t="s">
        <v>16</v>
      </c>
      <c r="O106" s="127">
        <f t="shared" si="79"/>
        <v>225</v>
      </c>
      <c r="P106" s="88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5"/>
      <c r="AU106" s="65"/>
      <c r="AV106" s="65">
        <v>1</v>
      </c>
      <c r="AW106" s="65">
        <v>1</v>
      </c>
      <c r="AX106" s="65">
        <v>1</v>
      </c>
      <c r="AY106" s="65">
        <v>1</v>
      </c>
      <c r="AZ106" s="65">
        <v>1</v>
      </c>
      <c r="BA106" s="65"/>
      <c r="BB106" s="65"/>
      <c r="BC106" s="65"/>
      <c r="BD106" s="65"/>
      <c r="BE106" s="65"/>
      <c r="BF106" s="65"/>
      <c r="BG106" s="65"/>
      <c r="BH106" s="65"/>
      <c r="BI106" s="65"/>
      <c r="BJ106" s="65"/>
      <c r="BK106" s="65"/>
      <c r="BL106" s="65"/>
      <c r="BM106" s="65"/>
      <c r="BN106" s="65"/>
      <c r="BO106" s="65"/>
      <c r="BP106" s="65"/>
      <c r="BQ106" s="65"/>
      <c r="BR106" s="65"/>
      <c r="BS106" s="65"/>
      <c r="BT106" s="65"/>
      <c r="BU106" s="65"/>
      <c r="BV106" s="65"/>
      <c r="BW106" s="65"/>
      <c r="BX106" s="65"/>
      <c r="BY106" s="65"/>
      <c r="BZ106" s="65"/>
      <c r="CA106" s="65"/>
      <c r="CB106" s="65"/>
      <c r="CC106" s="65"/>
      <c r="CD106" s="65"/>
      <c r="CE106" s="65"/>
      <c r="CF106" s="65"/>
      <c r="CG106" s="65"/>
      <c r="CH106" s="65"/>
      <c r="CI106" s="65"/>
      <c r="CJ106" s="65"/>
      <c r="CK106" s="65"/>
      <c r="CL106" s="65"/>
      <c r="CM106" s="65"/>
      <c r="CN106" s="65"/>
      <c r="CO106" s="65"/>
      <c r="CP106" s="65"/>
      <c r="CQ106" s="65"/>
    </row>
    <row r="107" spans="2:95" ht="15.75" customHeight="1">
      <c r="B107" s="109" t="s">
        <v>52</v>
      </c>
      <c r="C107" s="110"/>
      <c r="D107" s="131">
        <v>30</v>
      </c>
      <c r="E107" s="87" t="s">
        <v>79</v>
      </c>
      <c r="F107" s="206">
        <f>'TV reitingai'!F62</f>
        <v>0.3</v>
      </c>
      <c r="G107" s="206">
        <f>'TV reitingai'!G62</f>
        <v>0.3</v>
      </c>
      <c r="H107" s="206">
        <f t="shared" si="80"/>
        <v>1.5</v>
      </c>
      <c r="I107" s="206">
        <f t="shared" si="81"/>
        <v>1.5</v>
      </c>
      <c r="J107" s="340">
        <v>5</v>
      </c>
      <c r="K107" s="87">
        <f t="shared" si="82"/>
        <v>5</v>
      </c>
      <c r="L107" s="126">
        <v>45</v>
      </c>
      <c r="M107" s="238" t="s">
        <v>16</v>
      </c>
      <c r="N107" s="130" t="s">
        <v>16</v>
      </c>
      <c r="O107" s="127">
        <f t="shared" si="79"/>
        <v>225</v>
      </c>
      <c r="P107" s="88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N107" s="65"/>
      <c r="AO107" s="65"/>
      <c r="AP107" s="65"/>
      <c r="AQ107" s="65"/>
      <c r="AR107" s="65"/>
      <c r="AS107" s="65"/>
      <c r="AT107" s="65"/>
      <c r="AU107" s="65"/>
      <c r="AV107" s="65">
        <v>1</v>
      </c>
      <c r="AW107" s="65">
        <v>1</v>
      </c>
      <c r="AX107" s="65">
        <v>1</v>
      </c>
      <c r="AY107" s="65">
        <v>1</v>
      </c>
      <c r="AZ107" s="65">
        <v>1</v>
      </c>
      <c r="BA107" s="65"/>
      <c r="BB107" s="65"/>
      <c r="BC107" s="65"/>
      <c r="BD107" s="65"/>
      <c r="BE107" s="65"/>
      <c r="BF107" s="65"/>
      <c r="BG107" s="65"/>
      <c r="BH107" s="65"/>
      <c r="BI107" s="65"/>
      <c r="BJ107" s="65"/>
      <c r="BK107" s="65"/>
      <c r="BL107" s="65"/>
      <c r="BM107" s="65"/>
      <c r="BN107" s="65"/>
      <c r="BO107" s="65"/>
      <c r="BP107" s="65"/>
      <c r="BQ107" s="65"/>
      <c r="BR107" s="65"/>
      <c r="BS107" s="65"/>
      <c r="BT107" s="65"/>
      <c r="BU107" s="65"/>
      <c r="BV107" s="65"/>
      <c r="BW107" s="65"/>
      <c r="BX107" s="65"/>
      <c r="BY107" s="65"/>
      <c r="BZ107" s="65"/>
      <c r="CA107" s="65"/>
      <c r="CB107" s="65"/>
      <c r="CC107" s="65"/>
      <c r="CD107" s="65"/>
      <c r="CE107" s="65"/>
      <c r="CF107" s="65"/>
      <c r="CG107" s="65"/>
      <c r="CH107" s="65"/>
      <c r="CI107" s="65"/>
      <c r="CJ107" s="65"/>
      <c r="CK107" s="65"/>
      <c r="CL107" s="65"/>
      <c r="CM107" s="65"/>
      <c r="CN107" s="65"/>
      <c r="CO107" s="65"/>
      <c r="CP107" s="65"/>
      <c r="CQ107" s="65"/>
    </row>
    <row r="108" spans="2:95" ht="15.75" customHeight="1">
      <c r="B108" s="109" t="s">
        <v>52</v>
      </c>
      <c r="C108" s="110"/>
      <c r="D108" s="56">
        <v>30</v>
      </c>
      <c r="E108" s="87" t="s">
        <v>80</v>
      </c>
      <c r="F108" s="206">
        <f>'TV reitingai'!F63</f>
        <v>0.5</v>
      </c>
      <c r="G108" s="206">
        <f>'TV reitingai'!G63</f>
        <v>0.5</v>
      </c>
      <c r="H108" s="206">
        <f t="shared" si="80"/>
        <v>2.5</v>
      </c>
      <c r="I108" s="206">
        <f t="shared" si="81"/>
        <v>2.5</v>
      </c>
      <c r="J108" s="340">
        <v>5</v>
      </c>
      <c r="K108" s="87">
        <f t="shared" si="82"/>
        <v>5</v>
      </c>
      <c r="L108" s="126">
        <v>45</v>
      </c>
      <c r="M108" s="238" t="s">
        <v>16</v>
      </c>
      <c r="N108" s="130" t="s">
        <v>16</v>
      </c>
      <c r="O108" s="127">
        <f t="shared" si="79"/>
        <v>225</v>
      </c>
      <c r="P108" s="88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5"/>
      <c r="AP108" s="65"/>
      <c r="AQ108" s="65"/>
      <c r="AR108" s="65"/>
      <c r="AS108" s="65"/>
      <c r="AT108" s="65"/>
      <c r="AU108" s="65"/>
      <c r="AV108" s="65">
        <v>1</v>
      </c>
      <c r="AW108" s="65">
        <v>1</v>
      </c>
      <c r="AX108" s="65">
        <v>1</v>
      </c>
      <c r="AY108" s="65">
        <v>1</v>
      </c>
      <c r="AZ108" s="65">
        <v>1</v>
      </c>
      <c r="BA108" s="65"/>
      <c r="BB108" s="65"/>
      <c r="BC108" s="65"/>
      <c r="BD108" s="65"/>
      <c r="BE108" s="65"/>
      <c r="BF108" s="65"/>
      <c r="BG108" s="65"/>
      <c r="BH108" s="65"/>
      <c r="BI108" s="65"/>
      <c r="BJ108" s="65"/>
      <c r="BK108" s="65"/>
      <c r="BL108" s="65"/>
      <c r="BM108" s="65"/>
      <c r="BN108" s="65"/>
      <c r="BO108" s="65"/>
      <c r="BP108" s="65"/>
      <c r="BQ108" s="65"/>
      <c r="BR108" s="65"/>
      <c r="BS108" s="65"/>
      <c r="BT108" s="65"/>
      <c r="BU108" s="65"/>
      <c r="BV108" s="65"/>
      <c r="BW108" s="65"/>
      <c r="BX108" s="65"/>
      <c r="BY108" s="65"/>
      <c r="BZ108" s="65"/>
      <c r="CA108" s="65"/>
      <c r="CB108" s="65"/>
      <c r="CC108" s="65"/>
      <c r="CD108" s="65"/>
      <c r="CE108" s="65"/>
      <c r="CF108" s="65"/>
      <c r="CG108" s="65"/>
      <c r="CH108" s="65"/>
      <c r="CI108" s="65"/>
      <c r="CJ108" s="65"/>
      <c r="CK108" s="65"/>
      <c r="CL108" s="65"/>
      <c r="CM108" s="65"/>
      <c r="CN108" s="65"/>
      <c r="CO108" s="65"/>
      <c r="CP108" s="65"/>
      <c r="CQ108" s="65"/>
    </row>
    <row r="109" spans="2:95" ht="15.75" customHeight="1">
      <c r="B109" s="109" t="s">
        <v>52</v>
      </c>
      <c r="C109" s="110"/>
      <c r="D109" s="131">
        <v>30</v>
      </c>
      <c r="E109" s="87" t="s">
        <v>81</v>
      </c>
      <c r="F109" s="206">
        <f>'TV reitingai'!F64</f>
        <v>0.6</v>
      </c>
      <c r="G109" s="206">
        <f>'TV reitingai'!G64</f>
        <v>0.6</v>
      </c>
      <c r="H109" s="206">
        <f t="shared" si="80"/>
        <v>3</v>
      </c>
      <c r="I109" s="206">
        <f t="shared" si="81"/>
        <v>3</v>
      </c>
      <c r="J109" s="340">
        <v>5</v>
      </c>
      <c r="K109" s="87">
        <f t="shared" si="82"/>
        <v>5</v>
      </c>
      <c r="L109" s="126">
        <v>45</v>
      </c>
      <c r="M109" s="238" t="s">
        <v>16</v>
      </c>
      <c r="N109" s="130" t="s">
        <v>16</v>
      </c>
      <c r="O109" s="127">
        <f t="shared" si="79"/>
        <v>225</v>
      </c>
      <c r="P109" s="88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5"/>
      <c r="AN109" s="65"/>
      <c r="AO109" s="65"/>
      <c r="AP109" s="65"/>
      <c r="AQ109" s="65"/>
      <c r="AR109" s="65"/>
      <c r="AS109" s="65"/>
      <c r="AT109" s="65"/>
      <c r="AU109" s="65"/>
      <c r="AV109" s="65">
        <v>1</v>
      </c>
      <c r="AW109" s="65">
        <v>1</v>
      </c>
      <c r="AX109" s="65">
        <v>1</v>
      </c>
      <c r="AY109" s="65">
        <v>1</v>
      </c>
      <c r="AZ109" s="65">
        <v>1</v>
      </c>
      <c r="BA109" s="65"/>
      <c r="BB109" s="65"/>
      <c r="BC109" s="65"/>
      <c r="BD109" s="65"/>
      <c r="BE109" s="65"/>
      <c r="BF109" s="65"/>
      <c r="BG109" s="65"/>
      <c r="BH109" s="65"/>
      <c r="BI109" s="65"/>
      <c r="BJ109" s="65"/>
      <c r="BK109" s="65"/>
      <c r="BL109" s="65"/>
      <c r="BM109" s="65"/>
      <c r="BN109" s="65"/>
      <c r="BO109" s="65"/>
      <c r="BP109" s="65"/>
      <c r="BQ109" s="65"/>
      <c r="BR109" s="65"/>
      <c r="BS109" s="65"/>
      <c r="BT109" s="65"/>
      <c r="BU109" s="65"/>
      <c r="BV109" s="65"/>
      <c r="BW109" s="65"/>
      <c r="BX109" s="65"/>
      <c r="BY109" s="65"/>
      <c r="BZ109" s="65"/>
      <c r="CA109" s="65"/>
      <c r="CB109" s="65"/>
      <c r="CC109" s="65"/>
      <c r="CD109" s="65"/>
      <c r="CE109" s="65"/>
      <c r="CF109" s="65"/>
      <c r="CG109" s="65"/>
      <c r="CH109" s="65"/>
      <c r="CI109" s="65"/>
      <c r="CJ109" s="65"/>
      <c r="CK109" s="65"/>
      <c r="CL109" s="65"/>
      <c r="CM109" s="65"/>
      <c r="CN109" s="65"/>
      <c r="CO109" s="65"/>
      <c r="CP109" s="65"/>
      <c r="CQ109" s="65"/>
    </row>
    <row r="110" spans="2:95" ht="15.75" customHeight="1">
      <c r="B110" s="109" t="s">
        <v>52</v>
      </c>
      <c r="C110" s="110"/>
      <c r="D110" s="131">
        <v>30</v>
      </c>
      <c r="E110" s="87" t="s">
        <v>82</v>
      </c>
      <c r="F110" s="206">
        <f>'TV reitingai'!F65</f>
        <v>0.4</v>
      </c>
      <c r="G110" s="206">
        <f>'TV reitingai'!G65</f>
        <v>0.4</v>
      </c>
      <c r="H110" s="206">
        <f t="shared" si="80"/>
        <v>2</v>
      </c>
      <c r="I110" s="206">
        <f t="shared" si="81"/>
        <v>2</v>
      </c>
      <c r="J110" s="340">
        <v>5</v>
      </c>
      <c r="K110" s="87">
        <f t="shared" si="82"/>
        <v>5</v>
      </c>
      <c r="L110" s="126">
        <v>45</v>
      </c>
      <c r="M110" s="238" t="s">
        <v>16</v>
      </c>
      <c r="N110" s="130" t="s">
        <v>16</v>
      </c>
      <c r="O110" s="127">
        <f t="shared" si="79"/>
        <v>225</v>
      </c>
      <c r="P110" s="88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  <c r="AI110" s="65"/>
      <c r="AJ110" s="65"/>
      <c r="AK110" s="65"/>
      <c r="AL110" s="65"/>
      <c r="AM110" s="65"/>
      <c r="AN110" s="65"/>
      <c r="AO110" s="65"/>
      <c r="AP110" s="65"/>
      <c r="AQ110" s="65"/>
      <c r="AR110" s="65"/>
      <c r="AS110" s="65"/>
      <c r="AT110" s="65"/>
      <c r="AU110" s="65"/>
      <c r="AV110" s="65">
        <v>1</v>
      </c>
      <c r="AW110" s="65">
        <v>1</v>
      </c>
      <c r="AX110" s="65">
        <v>1</v>
      </c>
      <c r="AY110" s="65">
        <v>1</v>
      </c>
      <c r="AZ110" s="65">
        <v>1</v>
      </c>
      <c r="BA110" s="65"/>
      <c r="BB110" s="65"/>
      <c r="BC110" s="65"/>
      <c r="BD110" s="65"/>
      <c r="BE110" s="65"/>
      <c r="BF110" s="65"/>
      <c r="BG110" s="65"/>
      <c r="BH110" s="65"/>
      <c r="BI110" s="65"/>
      <c r="BJ110" s="65"/>
      <c r="BK110" s="65"/>
      <c r="BL110" s="65"/>
      <c r="BM110" s="65"/>
      <c r="BN110" s="65"/>
      <c r="BO110" s="65"/>
      <c r="BP110" s="65"/>
      <c r="BQ110" s="65"/>
      <c r="BR110" s="65"/>
      <c r="BS110" s="65"/>
      <c r="BT110" s="65"/>
      <c r="BU110" s="65"/>
      <c r="BV110" s="65"/>
      <c r="BW110" s="65"/>
      <c r="BX110" s="65"/>
      <c r="BY110" s="65"/>
      <c r="BZ110" s="65"/>
      <c r="CA110" s="65"/>
      <c r="CB110" s="65"/>
      <c r="CC110" s="65"/>
      <c r="CD110" s="65"/>
      <c r="CE110" s="65"/>
      <c r="CF110" s="65"/>
      <c r="CG110" s="65"/>
      <c r="CH110" s="65"/>
      <c r="CI110" s="65"/>
      <c r="CJ110" s="65"/>
      <c r="CK110" s="65"/>
      <c r="CL110" s="65"/>
      <c r="CM110" s="65"/>
      <c r="CN110" s="65"/>
      <c r="CO110" s="65"/>
      <c r="CP110" s="65"/>
      <c r="CQ110" s="65"/>
    </row>
    <row r="111" spans="2:95" ht="15.6" customHeight="1">
      <c r="B111" s="109" t="s">
        <v>52</v>
      </c>
      <c r="C111" s="110"/>
      <c r="D111" s="131">
        <v>30</v>
      </c>
      <c r="E111" s="87" t="s">
        <v>83</v>
      </c>
      <c r="F111" s="206">
        <f>'TV reitingai'!F66</f>
        <v>0.5</v>
      </c>
      <c r="G111" s="206">
        <f>'TV reitingai'!G66</f>
        <v>0.6</v>
      </c>
      <c r="H111" s="206">
        <f t="shared" si="80"/>
        <v>2.5</v>
      </c>
      <c r="I111" s="206">
        <f t="shared" si="81"/>
        <v>3</v>
      </c>
      <c r="J111" s="340">
        <v>5</v>
      </c>
      <c r="K111" s="87">
        <f t="shared" si="82"/>
        <v>5</v>
      </c>
      <c r="L111" s="126">
        <v>45</v>
      </c>
      <c r="M111" s="238" t="s">
        <v>16</v>
      </c>
      <c r="N111" s="130" t="s">
        <v>16</v>
      </c>
      <c r="O111" s="127">
        <f t="shared" si="79"/>
        <v>225</v>
      </c>
      <c r="P111" s="88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5"/>
      <c r="AR111" s="65"/>
      <c r="AS111" s="65"/>
      <c r="AT111" s="65"/>
      <c r="AU111" s="65"/>
      <c r="AV111" s="65">
        <v>1</v>
      </c>
      <c r="AW111" s="65">
        <v>1</v>
      </c>
      <c r="AX111" s="65">
        <v>1</v>
      </c>
      <c r="AY111" s="65">
        <v>1</v>
      </c>
      <c r="AZ111" s="65">
        <v>1</v>
      </c>
      <c r="BA111" s="65"/>
      <c r="BB111" s="65"/>
      <c r="BC111" s="65"/>
      <c r="BD111" s="65"/>
      <c r="BE111" s="65"/>
      <c r="BF111" s="65"/>
      <c r="BG111" s="65"/>
      <c r="BH111" s="65"/>
      <c r="BI111" s="65"/>
      <c r="BJ111" s="65"/>
      <c r="BK111" s="65"/>
      <c r="BL111" s="65"/>
      <c r="BM111" s="65"/>
      <c r="BN111" s="65"/>
      <c r="BO111" s="65"/>
      <c r="BP111" s="65"/>
      <c r="BQ111" s="65"/>
      <c r="BR111" s="65"/>
      <c r="BS111" s="65"/>
      <c r="BT111" s="65"/>
      <c r="BU111" s="65"/>
      <c r="BV111" s="65"/>
      <c r="BW111" s="65"/>
      <c r="BX111" s="65"/>
      <c r="BY111" s="65"/>
      <c r="BZ111" s="65"/>
      <c r="CA111" s="65"/>
      <c r="CB111" s="65"/>
      <c r="CC111" s="65"/>
      <c r="CD111" s="65"/>
      <c r="CE111" s="65"/>
      <c r="CF111" s="65"/>
      <c r="CG111" s="65"/>
      <c r="CH111" s="65"/>
      <c r="CI111" s="65"/>
      <c r="CJ111" s="65"/>
      <c r="CK111" s="65"/>
      <c r="CL111" s="65"/>
      <c r="CM111" s="65"/>
      <c r="CN111" s="65"/>
      <c r="CO111" s="65"/>
      <c r="CP111" s="65"/>
      <c r="CQ111" s="65"/>
    </row>
    <row r="112" spans="2:95" ht="15.75" customHeight="1">
      <c r="B112" s="109" t="s">
        <v>52</v>
      </c>
      <c r="C112" s="110"/>
      <c r="D112" s="131">
        <v>30</v>
      </c>
      <c r="E112" s="87" t="s">
        <v>84</v>
      </c>
      <c r="F112" s="206">
        <f>'TV reitingai'!F67</f>
        <v>0.4</v>
      </c>
      <c r="G112" s="206">
        <f>'TV reitingai'!G67</f>
        <v>0.4</v>
      </c>
      <c r="H112" s="206">
        <f t="shared" si="80"/>
        <v>2</v>
      </c>
      <c r="I112" s="206">
        <f t="shared" si="81"/>
        <v>2</v>
      </c>
      <c r="J112" s="340">
        <v>5</v>
      </c>
      <c r="K112" s="87">
        <f t="shared" si="82"/>
        <v>5</v>
      </c>
      <c r="L112" s="126">
        <v>45</v>
      </c>
      <c r="M112" s="238" t="s">
        <v>16</v>
      </c>
      <c r="N112" s="130" t="s">
        <v>16</v>
      </c>
      <c r="O112" s="127">
        <f t="shared" ref="O112:O143" si="83">J112*L112</f>
        <v>225</v>
      </c>
      <c r="P112" s="88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  <c r="AI112" s="65"/>
      <c r="AJ112" s="65"/>
      <c r="AK112" s="65"/>
      <c r="AL112" s="65"/>
      <c r="AM112" s="65"/>
      <c r="AN112" s="65"/>
      <c r="AO112" s="65"/>
      <c r="AP112" s="65"/>
      <c r="AQ112" s="65"/>
      <c r="AR112" s="65"/>
      <c r="AS112" s="65"/>
      <c r="AT112" s="65"/>
      <c r="AU112" s="65"/>
      <c r="AV112" s="65">
        <v>1</v>
      </c>
      <c r="AW112" s="65">
        <v>1</v>
      </c>
      <c r="AX112" s="65">
        <v>1</v>
      </c>
      <c r="AY112" s="65">
        <v>1</v>
      </c>
      <c r="AZ112" s="65">
        <v>1</v>
      </c>
      <c r="BA112" s="65"/>
      <c r="BB112" s="65"/>
      <c r="BC112" s="65"/>
      <c r="BD112" s="65"/>
      <c r="BE112" s="65"/>
      <c r="BF112" s="65"/>
      <c r="BG112" s="65"/>
      <c r="BH112" s="65"/>
      <c r="BI112" s="65"/>
      <c r="BJ112" s="65"/>
      <c r="BK112" s="65"/>
      <c r="BL112" s="65"/>
      <c r="BM112" s="65"/>
      <c r="BN112" s="65"/>
      <c r="BO112" s="65"/>
      <c r="BP112" s="65"/>
      <c r="BQ112" s="65"/>
      <c r="BR112" s="65"/>
      <c r="BS112" s="65"/>
      <c r="BT112" s="65"/>
      <c r="BU112" s="65"/>
      <c r="BV112" s="65"/>
      <c r="BW112" s="65"/>
      <c r="BX112" s="65"/>
      <c r="BY112" s="65"/>
      <c r="BZ112" s="65"/>
      <c r="CA112" s="65"/>
      <c r="CB112" s="65"/>
      <c r="CC112" s="65"/>
      <c r="CD112" s="65"/>
      <c r="CE112" s="65"/>
      <c r="CF112" s="65"/>
      <c r="CG112" s="65"/>
      <c r="CH112" s="65"/>
      <c r="CI112" s="65"/>
      <c r="CJ112" s="65"/>
      <c r="CK112" s="65"/>
      <c r="CL112" s="65"/>
      <c r="CM112" s="65"/>
      <c r="CN112" s="65"/>
      <c r="CO112" s="65"/>
      <c r="CP112" s="65"/>
      <c r="CQ112" s="65"/>
    </row>
    <row r="113" spans="2:95" ht="15.75" customHeight="1">
      <c r="B113" s="109" t="s">
        <v>52</v>
      </c>
      <c r="C113" s="110"/>
      <c r="D113" s="131">
        <v>30</v>
      </c>
      <c r="E113" s="87" t="s">
        <v>85</v>
      </c>
      <c r="F113" s="206">
        <f>'TV reitingai'!F68</f>
        <v>0.5</v>
      </c>
      <c r="G113" s="206">
        <f>'TV reitingai'!G68</f>
        <v>0.6</v>
      </c>
      <c r="H113" s="206">
        <f t="shared" si="80"/>
        <v>2.5</v>
      </c>
      <c r="I113" s="206">
        <f t="shared" si="81"/>
        <v>3</v>
      </c>
      <c r="J113" s="340">
        <v>5</v>
      </c>
      <c r="K113" s="87">
        <f t="shared" si="82"/>
        <v>5</v>
      </c>
      <c r="L113" s="126">
        <v>45</v>
      </c>
      <c r="M113" s="238" t="s">
        <v>16</v>
      </c>
      <c r="N113" s="130" t="s">
        <v>16</v>
      </c>
      <c r="O113" s="127">
        <f t="shared" si="83"/>
        <v>225</v>
      </c>
      <c r="P113" s="88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>
        <v>1</v>
      </c>
      <c r="AW113" s="65">
        <v>1</v>
      </c>
      <c r="AX113" s="65">
        <v>1</v>
      </c>
      <c r="AY113" s="65">
        <v>1</v>
      </c>
      <c r="AZ113" s="65">
        <v>1</v>
      </c>
      <c r="BA113" s="65"/>
      <c r="BB113" s="65"/>
      <c r="BC113" s="65"/>
      <c r="BD113" s="65"/>
      <c r="BE113" s="65"/>
      <c r="BF113" s="65"/>
      <c r="BG113" s="65"/>
      <c r="BH113" s="65"/>
      <c r="BI113" s="65"/>
      <c r="BJ113" s="65"/>
      <c r="BK113" s="65"/>
      <c r="BL113" s="65"/>
      <c r="BM113" s="65"/>
      <c r="BN113" s="65"/>
      <c r="BO113" s="65"/>
      <c r="BP113" s="65"/>
      <c r="BQ113" s="65"/>
      <c r="BR113" s="65"/>
      <c r="BS113" s="65"/>
      <c r="BT113" s="65"/>
      <c r="BU113" s="65"/>
      <c r="BV113" s="65"/>
      <c r="BW113" s="65"/>
      <c r="BX113" s="65"/>
      <c r="BY113" s="65"/>
      <c r="BZ113" s="65"/>
      <c r="CA113" s="65"/>
      <c r="CB113" s="65"/>
      <c r="CC113" s="65"/>
      <c r="CD113" s="65"/>
      <c r="CE113" s="65"/>
      <c r="CF113" s="65"/>
      <c r="CG113" s="65"/>
      <c r="CH113" s="65"/>
      <c r="CI113" s="65"/>
      <c r="CJ113" s="65"/>
      <c r="CK113" s="65"/>
      <c r="CL113" s="65"/>
      <c r="CM113" s="65"/>
      <c r="CN113" s="65"/>
      <c r="CO113" s="65"/>
      <c r="CP113" s="65"/>
      <c r="CQ113" s="65"/>
    </row>
    <row r="114" spans="2:95" ht="15.75" customHeight="1">
      <c r="B114" s="109" t="s">
        <v>52</v>
      </c>
      <c r="C114" s="110"/>
      <c r="D114" s="131">
        <v>30</v>
      </c>
      <c r="E114" s="87" t="s">
        <v>86</v>
      </c>
      <c r="F114" s="206">
        <f>'TV reitingai'!F69</f>
        <v>0.4</v>
      </c>
      <c r="G114" s="206">
        <f>'TV reitingai'!G69</f>
        <v>0.5</v>
      </c>
      <c r="H114" s="206">
        <f t="shared" si="80"/>
        <v>1.6</v>
      </c>
      <c r="I114" s="206">
        <f t="shared" si="81"/>
        <v>2</v>
      </c>
      <c r="J114" s="340">
        <v>4</v>
      </c>
      <c r="K114" s="87">
        <f t="shared" si="82"/>
        <v>4</v>
      </c>
      <c r="L114" s="126">
        <v>45</v>
      </c>
      <c r="M114" s="238" t="s">
        <v>16</v>
      </c>
      <c r="N114" s="130" t="s">
        <v>16</v>
      </c>
      <c r="O114" s="127">
        <f t="shared" si="83"/>
        <v>180</v>
      </c>
      <c r="P114" s="88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  <c r="AO114" s="65"/>
      <c r="AP114" s="65"/>
      <c r="AQ114" s="65"/>
      <c r="AR114" s="65"/>
      <c r="AS114" s="65"/>
      <c r="AT114" s="65"/>
      <c r="AU114" s="65"/>
      <c r="AV114" s="65">
        <v>1</v>
      </c>
      <c r="AW114" s="65">
        <v>1</v>
      </c>
      <c r="AX114" s="65">
        <v>1</v>
      </c>
      <c r="AY114" s="65">
        <v>1</v>
      </c>
      <c r="AZ114" s="65"/>
      <c r="BA114" s="65"/>
      <c r="BB114" s="65"/>
      <c r="BC114" s="65"/>
      <c r="BD114" s="65"/>
      <c r="BE114" s="65"/>
      <c r="BF114" s="65"/>
      <c r="BG114" s="65"/>
      <c r="BH114" s="65"/>
      <c r="BI114" s="65"/>
      <c r="BJ114" s="65"/>
      <c r="BK114" s="65"/>
      <c r="BL114" s="65"/>
      <c r="BM114" s="65"/>
      <c r="BN114" s="65"/>
      <c r="BO114" s="65"/>
      <c r="BP114" s="65"/>
      <c r="BQ114" s="65"/>
      <c r="BR114" s="65"/>
      <c r="BS114" s="65"/>
      <c r="BT114" s="65"/>
      <c r="BU114" s="65"/>
      <c r="BV114" s="65"/>
      <c r="BW114" s="65"/>
      <c r="BX114" s="65"/>
      <c r="BY114" s="65"/>
      <c r="BZ114" s="65"/>
      <c r="CA114" s="65"/>
      <c r="CB114" s="65"/>
      <c r="CC114" s="65"/>
      <c r="CD114" s="65"/>
      <c r="CE114" s="65"/>
      <c r="CF114" s="65"/>
      <c r="CG114" s="65"/>
      <c r="CH114" s="65"/>
      <c r="CI114" s="65"/>
      <c r="CJ114" s="65"/>
      <c r="CK114" s="65"/>
      <c r="CL114" s="65"/>
      <c r="CM114" s="65"/>
      <c r="CN114" s="65"/>
      <c r="CO114" s="65"/>
      <c r="CP114" s="65"/>
      <c r="CQ114" s="65"/>
    </row>
    <row r="115" spans="2:95" ht="15.75" customHeight="1">
      <c r="B115" s="109" t="s">
        <v>52</v>
      </c>
      <c r="C115" s="110"/>
      <c r="D115" s="131">
        <v>30</v>
      </c>
      <c r="E115" s="87" t="s">
        <v>87</v>
      </c>
      <c r="F115" s="206">
        <f>'TV reitingai'!F70</f>
        <v>0.5</v>
      </c>
      <c r="G115" s="206">
        <f>'TV reitingai'!G70</f>
        <v>0.5</v>
      </c>
      <c r="H115" s="206">
        <f t="shared" si="80"/>
        <v>2</v>
      </c>
      <c r="I115" s="206">
        <f t="shared" si="81"/>
        <v>2</v>
      </c>
      <c r="J115" s="340">
        <v>4</v>
      </c>
      <c r="K115" s="87">
        <f t="shared" si="82"/>
        <v>4</v>
      </c>
      <c r="L115" s="126">
        <v>45</v>
      </c>
      <c r="M115" s="238" t="s">
        <v>16</v>
      </c>
      <c r="N115" s="130" t="s">
        <v>16</v>
      </c>
      <c r="O115" s="127">
        <f t="shared" si="83"/>
        <v>180</v>
      </c>
      <c r="P115" s="88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  <c r="AH115" s="65"/>
      <c r="AI115" s="65"/>
      <c r="AJ115" s="65"/>
      <c r="AK115" s="65"/>
      <c r="AL115" s="65"/>
      <c r="AM115" s="65"/>
      <c r="AN115" s="65"/>
      <c r="AO115" s="65"/>
      <c r="AP115" s="65"/>
      <c r="AQ115" s="65"/>
      <c r="AR115" s="65"/>
      <c r="AS115" s="65"/>
      <c r="AT115" s="65"/>
      <c r="AU115" s="65"/>
      <c r="AV115" s="65">
        <v>1</v>
      </c>
      <c r="AW115" s="65">
        <v>1</v>
      </c>
      <c r="AX115" s="65">
        <v>1</v>
      </c>
      <c r="AY115" s="65">
        <v>1</v>
      </c>
      <c r="AZ115" s="65"/>
      <c r="BA115" s="65"/>
      <c r="BB115" s="65"/>
      <c r="BC115" s="65"/>
      <c r="BD115" s="65"/>
      <c r="BE115" s="65"/>
      <c r="BF115" s="65"/>
      <c r="BG115" s="65"/>
      <c r="BH115" s="65"/>
      <c r="BI115" s="65"/>
      <c r="BJ115" s="65"/>
      <c r="BK115" s="65"/>
      <c r="BL115" s="65"/>
      <c r="BM115" s="65"/>
      <c r="BN115" s="65"/>
      <c r="BO115" s="65"/>
      <c r="BP115" s="65"/>
      <c r="BQ115" s="65"/>
      <c r="BR115" s="65"/>
      <c r="BS115" s="65"/>
      <c r="BT115" s="65"/>
      <c r="BU115" s="65"/>
      <c r="BV115" s="65"/>
      <c r="BW115" s="65"/>
      <c r="BX115" s="65"/>
      <c r="BY115" s="65"/>
      <c r="BZ115" s="65"/>
      <c r="CA115" s="65"/>
      <c r="CB115" s="65"/>
      <c r="CC115" s="65"/>
      <c r="CD115" s="65"/>
      <c r="CE115" s="65"/>
      <c r="CF115" s="65"/>
      <c r="CG115" s="65"/>
      <c r="CH115" s="65"/>
      <c r="CI115" s="65"/>
      <c r="CJ115" s="65"/>
      <c r="CK115" s="65"/>
      <c r="CL115" s="65"/>
      <c r="CM115" s="65"/>
      <c r="CN115" s="65"/>
      <c r="CO115" s="65"/>
      <c r="CP115" s="65"/>
      <c r="CQ115" s="65"/>
    </row>
    <row r="116" spans="2:95" ht="15.75" customHeight="1">
      <c r="B116" s="172" t="s">
        <v>52</v>
      </c>
      <c r="C116" s="173"/>
      <c r="D116" s="174">
        <v>30</v>
      </c>
      <c r="E116" s="175" t="s">
        <v>88</v>
      </c>
      <c r="F116" s="207">
        <f>'TV reitingai'!F71</f>
        <v>0.6</v>
      </c>
      <c r="G116" s="207">
        <f>'TV reitingai'!G71</f>
        <v>0.5</v>
      </c>
      <c r="H116" s="207">
        <f t="shared" si="80"/>
        <v>2.4</v>
      </c>
      <c r="I116" s="207">
        <f t="shared" si="81"/>
        <v>2</v>
      </c>
      <c r="J116" s="341">
        <v>4</v>
      </c>
      <c r="K116" s="175">
        <f t="shared" si="82"/>
        <v>4</v>
      </c>
      <c r="L116" s="176">
        <v>45</v>
      </c>
      <c r="M116" s="239" t="s">
        <v>16</v>
      </c>
      <c r="N116" s="177" t="s">
        <v>16</v>
      </c>
      <c r="O116" s="178">
        <f t="shared" si="83"/>
        <v>180</v>
      </c>
      <c r="P116" s="88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/>
      <c r="AP116" s="65"/>
      <c r="AQ116" s="65"/>
      <c r="AR116" s="65"/>
      <c r="AS116" s="65"/>
      <c r="AT116" s="65"/>
      <c r="AU116" s="65"/>
      <c r="AV116" s="65">
        <v>1</v>
      </c>
      <c r="AW116" s="65">
        <v>1</v>
      </c>
      <c r="AX116" s="65">
        <v>1</v>
      </c>
      <c r="AY116" s="65">
        <v>1</v>
      </c>
      <c r="AZ116" s="65"/>
      <c r="BA116" s="65"/>
      <c r="BB116" s="65"/>
      <c r="BC116" s="65"/>
      <c r="BD116" s="65"/>
      <c r="BE116" s="65"/>
      <c r="BF116" s="65"/>
      <c r="BG116" s="65"/>
      <c r="BH116" s="65"/>
      <c r="BI116" s="65"/>
      <c r="BJ116" s="65"/>
      <c r="BK116" s="65"/>
      <c r="BL116" s="65"/>
      <c r="BM116" s="65"/>
      <c r="BN116" s="65"/>
      <c r="BO116" s="65"/>
      <c r="BP116" s="65"/>
      <c r="BQ116" s="65"/>
      <c r="BR116" s="65"/>
      <c r="BS116" s="65"/>
      <c r="BT116" s="65"/>
      <c r="BU116" s="65"/>
      <c r="BV116" s="65"/>
      <c r="BW116" s="65"/>
      <c r="BX116" s="65"/>
      <c r="BY116" s="65"/>
      <c r="BZ116" s="65"/>
      <c r="CA116" s="65"/>
      <c r="CB116" s="65"/>
      <c r="CC116" s="65"/>
      <c r="CD116" s="65"/>
      <c r="CE116" s="65"/>
      <c r="CF116" s="65"/>
      <c r="CG116" s="65"/>
      <c r="CH116" s="65"/>
      <c r="CI116" s="65"/>
      <c r="CJ116" s="65"/>
      <c r="CK116" s="65"/>
      <c r="CL116" s="65"/>
      <c r="CM116" s="65"/>
      <c r="CN116" s="65"/>
      <c r="CO116" s="65"/>
      <c r="CP116" s="65"/>
      <c r="CQ116" s="65"/>
    </row>
    <row r="117" spans="2:95" ht="15.75" customHeight="1">
      <c r="B117" s="109" t="s">
        <v>52</v>
      </c>
      <c r="C117" s="110"/>
      <c r="D117" s="131">
        <v>30</v>
      </c>
      <c r="E117" s="87" t="s">
        <v>90</v>
      </c>
      <c r="F117" s="206">
        <f>'TV reitingai'!F72</f>
        <v>0.9</v>
      </c>
      <c r="G117" s="206">
        <f>'TV reitingai'!G72</f>
        <v>0.6</v>
      </c>
      <c r="H117" s="206">
        <f t="shared" si="80"/>
        <v>7.2</v>
      </c>
      <c r="I117" s="206">
        <f t="shared" si="81"/>
        <v>4.8</v>
      </c>
      <c r="J117" s="340">
        <v>8</v>
      </c>
      <c r="K117" s="87">
        <f t="shared" si="82"/>
        <v>8</v>
      </c>
      <c r="L117" s="126">
        <v>90</v>
      </c>
      <c r="M117" s="238" t="s">
        <v>16</v>
      </c>
      <c r="N117" s="130" t="s">
        <v>16</v>
      </c>
      <c r="O117" s="127">
        <f t="shared" si="83"/>
        <v>720</v>
      </c>
      <c r="P117" s="88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/>
      <c r="AP117" s="65"/>
      <c r="AQ117" s="65"/>
      <c r="AR117" s="65"/>
      <c r="AS117" s="65"/>
      <c r="AT117" s="65"/>
      <c r="AU117" s="65"/>
      <c r="AV117" s="65">
        <v>1</v>
      </c>
      <c r="AW117" s="65">
        <v>2</v>
      </c>
      <c r="AX117" s="65">
        <v>1</v>
      </c>
      <c r="AY117" s="65">
        <v>2</v>
      </c>
      <c r="AZ117" s="65">
        <v>2</v>
      </c>
      <c r="BA117" s="65"/>
      <c r="BB117" s="65"/>
      <c r="BC117" s="65"/>
      <c r="BD117" s="65"/>
      <c r="BE117" s="65"/>
      <c r="BF117" s="65"/>
      <c r="BG117" s="65"/>
      <c r="BH117" s="65"/>
      <c r="BI117" s="65"/>
      <c r="BJ117" s="65"/>
      <c r="BK117" s="65"/>
      <c r="BL117" s="65"/>
      <c r="BM117" s="65"/>
      <c r="BN117" s="65"/>
      <c r="BO117" s="65"/>
      <c r="BP117" s="65"/>
      <c r="BQ117" s="65"/>
      <c r="BR117" s="65"/>
      <c r="BS117" s="65"/>
      <c r="BT117" s="65"/>
      <c r="BU117" s="65"/>
      <c r="BV117" s="65"/>
      <c r="BW117" s="65"/>
      <c r="BX117" s="65"/>
      <c r="BY117" s="65"/>
      <c r="BZ117" s="65"/>
      <c r="CA117" s="65"/>
      <c r="CB117" s="65"/>
      <c r="CC117" s="65"/>
      <c r="CD117" s="65"/>
      <c r="CE117" s="65"/>
      <c r="CF117" s="65"/>
      <c r="CG117" s="65"/>
      <c r="CH117" s="65"/>
      <c r="CI117" s="65"/>
      <c r="CJ117" s="65"/>
      <c r="CK117" s="65"/>
      <c r="CL117" s="65"/>
      <c r="CM117" s="65"/>
      <c r="CN117" s="65"/>
      <c r="CO117" s="65"/>
      <c r="CP117" s="65"/>
      <c r="CQ117" s="65"/>
    </row>
    <row r="118" spans="2:95" ht="15.75" customHeight="1">
      <c r="B118" s="109" t="s">
        <v>52</v>
      </c>
      <c r="C118" s="110"/>
      <c r="D118" s="131">
        <v>30</v>
      </c>
      <c r="E118" s="87" t="s">
        <v>91</v>
      </c>
      <c r="F118" s="206">
        <f>'TV reitingai'!F73</f>
        <v>1.2</v>
      </c>
      <c r="G118" s="206">
        <f>'TV reitingai'!G73</f>
        <v>0.9</v>
      </c>
      <c r="H118" s="206">
        <f t="shared" si="80"/>
        <v>9.6</v>
      </c>
      <c r="I118" s="206">
        <f t="shared" si="81"/>
        <v>7.2</v>
      </c>
      <c r="J118" s="340">
        <v>8</v>
      </c>
      <c r="K118" s="87">
        <f t="shared" si="82"/>
        <v>8</v>
      </c>
      <c r="L118" s="126">
        <v>90</v>
      </c>
      <c r="M118" s="238" t="s">
        <v>16</v>
      </c>
      <c r="N118" s="130" t="s">
        <v>16</v>
      </c>
      <c r="O118" s="127">
        <f t="shared" si="83"/>
        <v>720</v>
      </c>
      <c r="P118" s="88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  <c r="AH118" s="65"/>
      <c r="AI118" s="65"/>
      <c r="AJ118" s="65"/>
      <c r="AK118" s="65"/>
      <c r="AL118" s="65"/>
      <c r="AM118" s="65"/>
      <c r="AN118" s="65"/>
      <c r="AO118" s="65"/>
      <c r="AP118" s="65"/>
      <c r="AQ118" s="65"/>
      <c r="AR118" s="65"/>
      <c r="AS118" s="65"/>
      <c r="AT118" s="65"/>
      <c r="AU118" s="65"/>
      <c r="AV118" s="65">
        <v>1</v>
      </c>
      <c r="AW118" s="65">
        <v>2</v>
      </c>
      <c r="AX118" s="65">
        <v>1</v>
      </c>
      <c r="AY118" s="65">
        <v>2</v>
      </c>
      <c r="AZ118" s="65">
        <v>2</v>
      </c>
      <c r="BA118" s="65"/>
      <c r="BB118" s="65"/>
      <c r="BC118" s="65"/>
      <c r="BD118" s="65"/>
      <c r="BE118" s="65"/>
      <c r="BF118" s="65"/>
      <c r="BG118" s="65"/>
      <c r="BH118" s="65"/>
      <c r="BI118" s="65"/>
      <c r="BJ118" s="65"/>
      <c r="BK118" s="65"/>
      <c r="BL118" s="65"/>
      <c r="BM118" s="65"/>
      <c r="BN118" s="65"/>
      <c r="BO118" s="65"/>
      <c r="BP118" s="65"/>
      <c r="BQ118" s="65"/>
      <c r="BR118" s="65"/>
      <c r="BS118" s="65"/>
      <c r="BT118" s="65"/>
      <c r="BU118" s="65"/>
      <c r="BV118" s="65"/>
      <c r="BW118" s="65"/>
      <c r="BX118" s="65"/>
      <c r="BY118" s="65"/>
      <c r="BZ118" s="65"/>
      <c r="CA118" s="65"/>
      <c r="CB118" s="65"/>
      <c r="CC118" s="65"/>
      <c r="CD118" s="65"/>
      <c r="CE118" s="65"/>
      <c r="CF118" s="65"/>
      <c r="CG118" s="65"/>
      <c r="CH118" s="65"/>
      <c r="CI118" s="65"/>
      <c r="CJ118" s="65"/>
      <c r="CK118" s="65"/>
      <c r="CL118" s="65"/>
      <c r="CM118" s="65"/>
      <c r="CN118" s="65"/>
      <c r="CO118" s="65"/>
      <c r="CP118" s="65"/>
      <c r="CQ118" s="65"/>
    </row>
    <row r="119" spans="2:95" ht="15.75" customHeight="1">
      <c r="B119" s="109" t="s">
        <v>52</v>
      </c>
      <c r="C119" s="110"/>
      <c r="D119" s="131">
        <v>30</v>
      </c>
      <c r="E119" s="87" t="s">
        <v>92</v>
      </c>
      <c r="F119" s="206">
        <f>'TV reitingai'!F74</f>
        <v>0.9</v>
      </c>
      <c r="G119" s="206">
        <f>'TV reitingai'!G74</f>
        <v>1</v>
      </c>
      <c r="H119" s="206">
        <f t="shared" si="80"/>
        <v>7.2</v>
      </c>
      <c r="I119" s="206">
        <f t="shared" si="81"/>
        <v>8</v>
      </c>
      <c r="J119" s="340">
        <v>8</v>
      </c>
      <c r="K119" s="87">
        <f t="shared" si="82"/>
        <v>8</v>
      </c>
      <c r="L119" s="126">
        <v>90</v>
      </c>
      <c r="M119" s="238" t="s">
        <v>16</v>
      </c>
      <c r="N119" s="130" t="s">
        <v>16</v>
      </c>
      <c r="O119" s="127">
        <f t="shared" si="83"/>
        <v>720</v>
      </c>
      <c r="P119" s="88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  <c r="AH119" s="65"/>
      <c r="AI119" s="65"/>
      <c r="AJ119" s="65"/>
      <c r="AK119" s="65"/>
      <c r="AL119" s="65"/>
      <c r="AM119" s="65"/>
      <c r="AN119" s="65"/>
      <c r="AO119" s="65"/>
      <c r="AP119" s="65"/>
      <c r="AQ119" s="65"/>
      <c r="AR119" s="65"/>
      <c r="AS119" s="65"/>
      <c r="AT119" s="65"/>
      <c r="AU119" s="65"/>
      <c r="AV119" s="65">
        <v>1</v>
      </c>
      <c r="AW119" s="65">
        <v>2</v>
      </c>
      <c r="AX119" s="65">
        <v>1</v>
      </c>
      <c r="AY119" s="65">
        <v>2</v>
      </c>
      <c r="AZ119" s="65">
        <v>2</v>
      </c>
      <c r="BA119" s="65"/>
      <c r="BB119" s="65"/>
      <c r="BC119" s="65"/>
      <c r="BD119" s="65"/>
      <c r="BE119" s="65"/>
      <c r="BF119" s="65"/>
      <c r="BG119" s="65"/>
      <c r="BH119" s="65"/>
      <c r="BI119" s="65"/>
      <c r="BJ119" s="65"/>
      <c r="BK119" s="65"/>
      <c r="BL119" s="65"/>
      <c r="BM119" s="65"/>
      <c r="BN119" s="65"/>
      <c r="BO119" s="65"/>
      <c r="BP119" s="65"/>
      <c r="BQ119" s="65"/>
      <c r="BR119" s="65"/>
      <c r="BS119" s="65"/>
      <c r="BT119" s="65"/>
      <c r="BU119" s="65"/>
      <c r="BV119" s="65"/>
      <c r="BW119" s="65"/>
      <c r="BX119" s="65"/>
      <c r="BY119" s="65"/>
      <c r="BZ119" s="65"/>
      <c r="CA119" s="65"/>
      <c r="CB119" s="65"/>
      <c r="CC119" s="65"/>
      <c r="CD119" s="65"/>
      <c r="CE119" s="65"/>
      <c r="CF119" s="65"/>
      <c r="CG119" s="65"/>
      <c r="CH119" s="65"/>
      <c r="CI119" s="65"/>
      <c r="CJ119" s="65"/>
      <c r="CK119" s="65"/>
      <c r="CL119" s="65"/>
      <c r="CM119" s="65"/>
      <c r="CN119" s="65"/>
      <c r="CO119" s="65"/>
      <c r="CP119" s="65"/>
      <c r="CQ119" s="65"/>
    </row>
    <row r="120" spans="2:95" ht="15.75" customHeight="1">
      <c r="B120" s="109" t="s">
        <v>52</v>
      </c>
      <c r="C120" s="110"/>
      <c r="D120" s="131">
        <v>30</v>
      </c>
      <c r="E120" s="87" t="s">
        <v>93</v>
      </c>
      <c r="F120" s="206">
        <f>'TV reitingai'!F75</f>
        <v>1</v>
      </c>
      <c r="G120" s="206">
        <f>'TV reitingai'!G75</f>
        <v>1.1000000000000001</v>
      </c>
      <c r="H120" s="206">
        <f t="shared" si="80"/>
        <v>7</v>
      </c>
      <c r="I120" s="206">
        <f t="shared" si="81"/>
        <v>7.7000000000000011</v>
      </c>
      <c r="J120" s="340">
        <v>7</v>
      </c>
      <c r="K120" s="87">
        <f t="shared" si="82"/>
        <v>7</v>
      </c>
      <c r="L120" s="126">
        <v>90</v>
      </c>
      <c r="M120" s="238" t="s">
        <v>16</v>
      </c>
      <c r="N120" s="130" t="s">
        <v>16</v>
      </c>
      <c r="O120" s="127">
        <f t="shared" si="83"/>
        <v>630</v>
      </c>
      <c r="P120" s="88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  <c r="AF120" s="65"/>
      <c r="AG120" s="65"/>
      <c r="AH120" s="65"/>
      <c r="AI120" s="65"/>
      <c r="AJ120" s="65"/>
      <c r="AK120" s="65"/>
      <c r="AL120" s="65"/>
      <c r="AM120" s="65"/>
      <c r="AN120" s="65"/>
      <c r="AO120" s="65"/>
      <c r="AP120" s="65"/>
      <c r="AQ120" s="65"/>
      <c r="AR120" s="65"/>
      <c r="AS120" s="65"/>
      <c r="AT120" s="65"/>
      <c r="AU120" s="65"/>
      <c r="AV120" s="65">
        <v>1</v>
      </c>
      <c r="AW120" s="65">
        <v>1</v>
      </c>
      <c r="AX120" s="65">
        <v>1</v>
      </c>
      <c r="AY120" s="65">
        <v>2</v>
      </c>
      <c r="AZ120" s="65">
        <v>2</v>
      </c>
      <c r="BA120" s="65"/>
      <c r="BB120" s="65"/>
      <c r="BC120" s="65"/>
      <c r="BD120" s="65"/>
      <c r="BE120" s="65"/>
      <c r="BF120" s="65"/>
      <c r="BG120" s="65"/>
      <c r="BH120" s="65"/>
      <c r="BI120" s="65"/>
      <c r="BJ120" s="65"/>
      <c r="BK120" s="65"/>
      <c r="BL120" s="65"/>
      <c r="BM120" s="65"/>
      <c r="BN120" s="65"/>
      <c r="BO120" s="65"/>
      <c r="BP120" s="65"/>
      <c r="BQ120" s="65"/>
      <c r="BR120" s="65"/>
      <c r="BS120" s="65"/>
      <c r="BT120" s="65"/>
      <c r="BU120" s="65"/>
      <c r="BV120" s="65"/>
      <c r="BW120" s="65"/>
      <c r="BX120" s="65"/>
      <c r="BY120" s="65"/>
      <c r="BZ120" s="65"/>
      <c r="CA120" s="65"/>
      <c r="CB120" s="65"/>
      <c r="CC120" s="65"/>
      <c r="CD120" s="65"/>
      <c r="CE120" s="65"/>
      <c r="CF120" s="65"/>
      <c r="CG120" s="65"/>
      <c r="CH120" s="65"/>
      <c r="CI120" s="65"/>
      <c r="CJ120" s="65"/>
      <c r="CK120" s="65"/>
      <c r="CL120" s="65"/>
      <c r="CM120" s="65"/>
      <c r="CN120" s="65"/>
      <c r="CO120" s="65"/>
      <c r="CP120" s="65"/>
      <c r="CQ120" s="65"/>
    </row>
    <row r="121" spans="2:95" ht="15.75" customHeight="1">
      <c r="B121" s="109" t="s">
        <v>52</v>
      </c>
      <c r="C121" s="110"/>
      <c r="D121" s="131">
        <v>30</v>
      </c>
      <c r="E121" s="87" t="s">
        <v>94</v>
      </c>
      <c r="F121" s="206">
        <f>'TV reitingai'!F76</f>
        <v>1.2</v>
      </c>
      <c r="G121" s="206">
        <f>'TV reitingai'!G76</f>
        <v>1.1000000000000001</v>
      </c>
      <c r="H121" s="206">
        <f t="shared" si="80"/>
        <v>8.4</v>
      </c>
      <c r="I121" s="206">
        <f t="shared" si="81"/>
        <v>7.7000000000000011</v>
      </c>
      <c r="J121" s="340">
        <v>7</v>
      </c>
      <c r="K121" s="87">
        <f t="shared" si="82"/>
        <v>7</v>
      </c>
      <c r="L121" s="126">
        <v>90</v>
      </c>
      <c r="M121" s="238" t="s">
        <v>16</v>
      </c>
      <c r="N121" s="130" t="s">
        <v>16</v>
      </c>
      <c r="O121" s="127">
        <f t="shared" si="83"/>
        <v>630</v>
      </c>
      <c r="P121" s="88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65"/>
      <c r="AP121" s="65"/>
      <c r="AQ121" s="65"/>
      <c r="AR121" s="65"/>
      <c r="AS121" s="65"/>
      <c r="AT121" s="65"/>
      <c r="AU121" s="65"/>
      <c r="AV121" s="65">
        <v>1</v>
      </c>
      <c r="AW121" s="65">
        <v>1</v>
      </c>
      <c r="AX121" s="65">
        <v>2</v>
      </c>
      <c r="AY121" s="65">
        <v>1</v>
      </c>
      <c r="AZ121" s="65">
        <v>2</v>
      </c>
      <c r="BA121" s="65"/>
      <c r="BB121" s="65"/>
      <c r="BC121" s="65"/>
      <c r="BD121" s="65"/>
      <c r="BE121" s="65"/>
      <c r="BF121" s="65"/>
      <c r="BG121" s="65"/>
      <c r="BH121" s="65"/>
      <c r="BI121" s="65"/>
      <c r="BJ121" s="65"/>
      <c r="BK121" s="65"/>
      <c r="BL121" s="65"/>
      <c r="BM121" s="65"/>
      <c r="BN121" s="65"/>
      <c r="BO121" s="65"/>
      <c r="BP121" s="65"/>
      <c r="BQ121" s="65"/>
      <c r="BR121" s="65"/>
      <c r="BS121" s="65"/>
      <c r="BT121" s="65"/>
      <c r="BU121" s="65"/>
      <c r="BV121" s="65"/>
      <c r="BW121" s="65"/>
      <c r="BX121" s="65"/>
      <c r="BY121" s="65"/>
      <c r="BZ121" s="65"/>
      <c r="CA121" s="65"/>
      <c r="CB121" s="65"/>
      <c r="CC121" s="65"/>
      <c r="CD121" s="65"/>
      <c r="CE121" s="65"/>
      <c r="CF121" s="65"/>
      <c r="CG121" s="65"/>
      <c r="CH121" s="65"/>
      <c r="CI121" s="65"/>
      <c r="CJ121" s="65"/>
      <c r="CK121" s="65"/>
      <c r="CL121" s="65"/>
      <c r="CM121" s="65"/>
      <c r="CN121" s="65"/>
      <c r="CO121" s="65"/>
      <c r="CP121" s="65"/>
      <c r="CQ121" s="65"/>
    </row>
    <row r="122" spans="2:95" ht="15.75" customHeight="1">
      <c r="B122" s="109" t="s">
        <v>52</v>
      </c>
      <c r="C122" s="110"/>
      <c r="D122" s="131">
        <v>30</v>
      </c>
      <c r="E122" s="87" t="s">
        <v>95</v>
      </c>
      <c r="F122" s="206">
        <f>'TV reitingai'!F77</f>
        <v>0.6</v>
      </c>
      <c r="G122" s="206">
        <f>'TV reitingai'!G77</f>
        <v>0.5</v>
      </c>
      <c r="H122" s="206">
        <f t="shared" si="80"/>
        <v>4.2</v>
      </c>
      <c r="I122" s="206">
        <f t="shared" si="81"/>
        <v>3.5</v>
      </c>
      <c r="J122" s="340">
        <v>7</v>
      </c>
      <c r="K122" s="87">
        <f t="shared" si="82"/>
        <v>7</v>
      </c>
      <c r="L122" s="126">
        <v>90</v>
      </c>
      <c r="M122" s="238" t="s">
        <v>16</v>
      </c>
      <c r="N122" s="130" t="s">
        <v>16</v>
      </c>
      <c r="O122" s="127">
        <f t="shared" si="83"/>
        <v>630</v>
      </c>
      <c r="P122" s="88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  <c r="AH122" s="65"/>
      <c r="AI122" s="65"/>
      <c r="AJ122" s="65"/>
      <c r="AK122" s="65"/>
      <c r="AL122" s="65"/>
      <c r="AM122" s="65"/>
      <c r="AN122" s="65"/>
      <c r="AO122" s="65"/>
      <c r="AP122" s="65"/>
      <c r="AQ122" s="65"/>
      <c r="AR122" s="65"/>
      <c r="AS122" s="65"/>
      <c r="AT122" s="65"/>
      <c r="AU122" s="65"/>
      <c r="AV122" s="65">
        <v>1</v>
      </c>
      <c r="AW122" s="65">
        <v>1</v>
      </c>
      <c r="AX122" s="65">
        <v>2</v>
      </c>
      <c r="AY122" s="65">
        <v>1</v>
      </c>
      <c r="AZ122" s="65">
        <v>2</v>
      </c>
      <c r="BA122" s="65"/>
      <c r="BB122" s="65"/>
      <c r="BC122" s="65"/>
      <c r="BD122" s="65"/>
      <c r="BE122" s="65"/>
      <c r="BF122" s="65"/>
      <c r="BG122" s="65"/>
      <c r="BH122" s="65"/>
      <c r="BI122" s="65"/>
      <c r="BJ122" s="65"/>
      <c r="BK122" s="65"/>
      <c r="BL122" s="65"/>
      <c r="BM122" s="65"/>
      <c r="BN122" s="65"/>
      <c r="BO122" s="65"/>
      <c r="BP122" s="65"/>
      <c r="BQ122" s="65"/>
      <c r="BR122" s="65"/>
      <c r="BS122" s="65"/>
      <c r="BT122" s="65"/>
      <c r="BU122" s="65"/>
      <c r="BV122" s="65"/>
      <c r="BW122" s="65"/>
      <c r="BX122" s="65"/>
      <c r="BY122" s="65"/>
      <c r="BZ122" s="65"/>
      <c r="CA122" s="65"/>
      <c r="CB122" s="65"/>
      <c r="CC122" s="65"/>
      <c r="CD122" s="65"/>
      <c r="CE122" s="65"/>
      <c r="CF122" s="65"/>
      <c r="CG122" s="65"/>
      <c r="CH122" s="65"/>
      <c r="CI122" s="65"/>
      <c r="CJ122" s="65"/>
      <c r="CK122" s="65"/>
      <c r="CL122" s="65"/>
      <c r="CM122" s="65"/>
      <c r="CN122" s="65"/>
      <c r="CO122" s="65"/>
      <c r="CP122" s="65"/>
      <c r="CQ122" s="65"/>
    </row>
    <row r="123" spans="2:95" ht="15.75" customHeight="1">
      <c r="B123" s="165" t="s">
        <v>52</v>
      </c>
      <c r="C123" s="166"/>
      <c r="D123" s="167">
        <v>30</v>
      </c>
      <c r="E123" s="168" t="s">
        <v>96</v>
      </c>
      <c r="F123" s="208">
        <f>'TV reitingai'!F78</f>
        <v>0.6</v>
      </c>
      <c r="G123" s="208">
        <f>'TV reitingai'!G78</f>
        <v>0.4</v>
      </c>
      <c r="H123" s="208">
        <f t="shared" si="80"/>
        <v>4.2</v>
      </c>
      <c r="I123" s="208">
        <f t="shared" si="81"/>
        <v>2.8000000000000003</v>
      </c>
      <c r="J123" s="342">
        <v>7</v>
      </c>
      <c r="K123" s="168">
        <f t="shared" si="82"/>
        <v>7</v>
      </c>
      <c r="L123" s="169">
        <v>90</v>
      </c>
      <c r="M123" s="240" t="s">
        <v>16</v>
      </c>
      <c r="N123" s="170" t="s">
        <v>16</v>
      </c>
      <c r="O123" s="171">
        <f t="shared" si="83"/>
        <v>630</v>
      </c>
      <c r="P123" s="88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  <c r="AH123" s="65"/>
      <c r="AI123" s="65"/>
      <c r="AJ123" s="65"/>
      <c r="AK123" s="65"/>
      <c r="AL123" s="65"/>
      <c r="AM123" s="65"/>
      <c r="AN123" s="65"/>
      <c r="AO123" s="65"/>
      <c r="AP123" s="65"/>
      <c r="AQ123" s="65"/>
      <c r="AR123" s="65"/>
      <c r="AS123" s="65"/>
      <c r="AT123" s="65"/>
      <c r="AU123" s="65"/>
      <c r="AV123" s="65">
        <v>1</v>
      </c>
      <c r="AW123" s="65">
        <v>1</v>
      </c>
      <c r="AX123" s="65">
        <v>2</v>
      </c>
      <c r="AY123" s="65">
        <v>1</v>
      </c>
      <c r="AZ123" s="65">
        <v>2</v>
      </c>
      <c r="BA123" s="65"/>
      <c r="BB123" s="65"/>
      <c r="BC123" s="65"/>
      <c r="BD123" s="65"/>
      <c r="BE123" s="65"/>
      <c r="BF123" s="65"/>
      <c r="BG123" s="65"/>
      <c r="BH123" s="65"/>
      <c r="BI123" s="65"/>
      <c r="BJ123" s="65"/>
      <c r="BK123" s="65"/>
      <c r="BL123" s="65"/>
      <c r="BM123" s="65"/>
      <c r="BN123" s="65"/>
      <c r="BO123" s="65"/>
      <c r="BP123" s="65"/>
      <c r="BQ123" s="65"/>
      <c r="BR123" s="65"/>
      <c r="BS123" s="65"/>
      <c r="BT123" s="65"/>
      <c r="BU123" s="65"/>
      <c r="BV123" s="65"/>
      <c r="BW123" s="65"/>
      <c r="BX123" s="65"/>
      <c r="BY123" s="65"/>
      <c r="BZ123" s="65"/>
      <c r="CA123" s="65"/>
      <c r="CB123" s="65"/>
      <c r="CC123" s="65"/>
      <c r="CD123" s="65"/>
      <c r="CE123" s="65"/>
      <c r="CF123" s="65"/>
      <c r="CG123" s="65"/>
      <c r="CH123" s="65"/>
      <c r="CI123" s="65"/>
      <c r="CJ123" s="65"/>
      <c r="CK123" s="65"/>
      <c r="CL123" s="65"/>
      <c r="CM123" s="65"/>
      <c r="CN123" s="65"/>
      <c r="CO123" s="65"/>
      <c r="CP123" s="65"/>
      <c r="CQ123" s="65"/>
    </row>
    <row r="124" spans="2:95" ht="15.75" customHeight="1">
      <c r="B124" s="109" t="s">
        <v>22</v>
      </c>
      <c r="C124" s="110"/>
      <c r="D124" s="131">
        <v>30</v>
      </c>
      <c r="E124" s="87" t="s">
        <v>89</v>
      </c>
      <c r="F124" s="206">
        <f>'TV reitingai'!F196</f>
        <v>2.4</v>
      </c>
      <c r="G124" s="206">
        <f>'TV reitingai'!G196</f>
        <v>3</v>
      </c>
      <c r="H124" s="206">
        <f t="shared" si="80"/>
        <v>2.4</v>
      </c>
      <c r="I124" s="206">
        <f t="shared" si="81"/>
        <v>3</v>
      </c>
      <c r="J124" s="340">
        <v>1</v>
      </c>
      <c r="K124" s="87">
        <f t="shared" si="82"/>
        <v>1</v>
      </c>
      <c r="L124" s="126">
        <f>2*30</f>
        <v>60</v>
      </c>
      <c r="M124" s="242">
        <f t="shared" ref="M124:M134" si="84">4*30*J124</f>
        <v>120</v>
      </c>
      <c r="N124" s="134">
        <f t="shared" ref="N124:N134" si="85">1-(O124/M124)</f>
        <v>0.5</v>
      </c>
      <c r="O124" s="127">
        <f t="shared" si="83"/>
        <v>60</v>
      </c>
      <c r="P124" s="88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>
        <v>1</v>
      </c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5"/>
      <c r="BD124" s="65"/>
      <c r="BE124" s="65"/>
      <c r="BF124" s="65"/>
      <c r="BG124" s="65"/>
      <c r="BH124" s="65"/>
      <c r="BI124" s="65"/>
      <c r="BJ124" s="65"/>
      <c r="BK124" s="65"/>
      <c r="BL124" s="65"/>
      <c r="BM124" s="65"/>
      <c r="BN124" s="65"/>
      <c r="BO124" s="65"/>
      <c r="BP124" s="65"/>
      <c r="BQ124" s="65"/>
      <c r="BR124" s="65"/>
      <c r="BS124" s="65"/>
      <c r="BT124" s="65"/>
      <c r="BU124" s="65"/>
      <c r="BV124" s="65"/>
      <c r="BW124" s="65"/>
      <c r="BX124" s="65"/>
      <c r="BY124" s="65"/>
      <c r="BZ124" s="65"/>
      <c r="CA124" s="65"/>
      <c r="CB124" s="65"/>
      <c r="CC124" s="65"/>
      <c r="CD124" s="65"/>
      <c r="CE124" s="65"/>
      <c r="CF124" s="65"/>
      <c r="CG124" s="65"/>
      <c r="CH124" s="65"/>
      <c r="CI124" s="65"/>
      <c r="CJ124" s="65"/>
      <c r="CK124" s="65"/>
      <c r="CL124" s="65"/>
      <c r="CM124" s="65"/>
      <c r="CN124" s="65"/>
      <c r="CO124" s="65"/>
      <c r="CP124" s="65"/>
      <c r="CQ124" s="65"/>
    </row>
    <row r="125" spans="2:95" ht="15.75" customHeight="1">
      <c r="B125" s="109" t="s">
        <v>22</v>
      </c>
      <c r="C125" s="110"/>
      <c r="D125" s="131">
        <v>30</v>
      </c>
      <c r="E125" s="87" t="s">
        <v>79</v>
      </c>
      <c r="F125" s="206">
        <f>'TV reitingai'!F197</f>
        <v>0.9</v>
      </c>
      <c r="G125" s="206">
        <f>'TV reitingai'!G197</f>
        <v>0.9</v>
      </c>
      <c r="H125" s="206">
        <f t="shared" si="80"/>
        <v>0.9</v>
      </c>
      <c r="I125" s="206">
        <f t="shared" si="81"/>
        <v>0.9</v>
      </c>
      <c r="J125" s="340">
        <v>1</v>
      </c>
      <c r="K125" s="87">
        <f t="shared" si="82"/>
        <v>1</v>
      </c>
      <c r="L125" s="126">
        <f t="shared" ref="L125:L134" si="86">2*30</f>
        <v>60</v>
      </c>
      <c r="M125" s="242">
        <f t="shared" si="84"/>
        <v>120</v>
      </c>
      <c r="N125" s="134">
        <f t="shared" si="85"/>
        <v>0.5</v>
      </c>
      <c r="O125" s="127">
        <f t="shared" si="83"/>
        <v>60</v>
      </c>
      <c r="P125" s="88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>
        <v>1</v>
      </c>
      <c r="AH125" s="65"/>
      <c r="AI125" s="65"/>
      <c r="AJ125" s="65"/>
      <c r="AK125" s="65"/>
      <c r="AL125" s="65"/>
      <c r="AM125" s="65"/>
      <c r="AN125" s="65"/>
      <c r="AO125" s="65"/>
      <c r="AP125" s="65"/>
      <c r="AQ125" s="65"/>
      <c r="AR125" s="65"/>
      <c r="AS125" s="65"/>
      <c r="AT125" s="65"/>
      <c r="AU125" s="65"/>
      <c r="AV125" s="65"/>
      <c r="AW125" s="65"/>
      <c r="AX125" s="65"/>
      <c r="AY125" s="65"/>
      <c r="AZ125" s="65"/>
      <c r="BA125" s="65"/>
      <c r="BB125" s="65"/>
      <c r="BC125" s="65"/>
      <c r="BD125" s="65"/>
      <c r="BE125" s="65"/>
      <c r="BF125" s="65"/>
      <c r="BG125" s="65"/>
      <c r="BH125" s="65"/>
      <c r="BI125" s="65"/>
      <c r="BJ125" s="65"/>
      <c r="BK125" s="65"/>
      <c r="BL125" s="65"/>
      <c r="BM125" s="65"/>
      <c r="BN125" s="65"/>
      <c r="BO125" s="65"/>
      <c r="BP125" s="65"/>
      <c r="BQ125" s="65"/>
      <c r="BR125" s="65"/>
      <c r="BS125" s="65"/>
      <c r="BT125" s="65"/>
      <c r="BU125" s="65"/>
      <c r="BV125" s="65"/>
      <c r="BW125" s="65"/>
      <c r="BX125" s="65"/>
      <c r="BY125" s="65"/>
      <c r="BZ125" s="65"/>
      <c r="CA125" s="65"/>
      <c r="CB125" s="65"/>
      <c r="CC125" s="65"/>
      <c r="CD125" s="65"/>
      <c r="CE125" s="65"/>
      <c r="CF125" s="65"/>
      <c r="CG125" s="65"/>
      <c r="CH125" s="65"/>
      <c r="CI125" s="65"/>
      <c r="CJ125" s="65"/>
      <c r="CK125" s="65"/>
      <c r="CL125" s="65"/>
      <c r="CM125" s="65"/>
      <c r="CN125" s="65"/>
      <c r="CO125" s="65"/>
      <c r="CP125" s="65"/>
      <c r="CQ125" s="65"/>
    </row>
    <row r="126" spans="2:95" ht="15.75" customHeight="1">
      <c r="B126" s="109" t="s">
        <v>22</v>
      </c>
      <c r="C126" s="110"/>
      <c r="D126" s="56">
        <v>30</v>
      </c>
      <c r="E126" s="87" t="s">
        <v>80</v>
      </c>
      <c r="F126" s="206">
        <f>'TV reitingai'!F198</f>
        <v>1.9</v>
      </c>
      <c r="G126" s="206">
        <f>'TV reitingai'!G198</f>
        <v>2</v>
      </c>
      <c r="H126" s="206">
        <f t="shared" si="80"/>
        <v>1.9</v>
      </c>
      <c r="I126" s="206">
        <f t="shared" si="81"/>
        <v>2</v>
      </c>
      <c r="J126" s="340">
        <v>1</v>
      </c>
      <c r="K126" s="87">
        <f t="shared" si="82"/>
        <v>1</v>
      </c>
      <c r="L126" s="126">
        <f t="shared" si="86"/>
        <v>60</v>
      </c>
      <c r="M126" s="242">
        <f t="shared" si="84"/>
        <v>120</v>
      </c>
      <c r="N126" s="134">
        <f t="shared" si="85"/>
        <v>0.5</v>
      </c>
      <c r="O126" s="127">
        <f t="shared" si="83"/>
        <v>60</v>
      </c>
      <c r="P126" s="88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>
        <v>1</v>
      </c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  <c r="BE126" s="65"/>
      <c r="BF126" s="65"/>
      <c r="BG126" s="65"/>
      <c r="BH126" s="65"/>
      <c r="BI126" s="65"/>
      <c r="BJ126" s="65"/>
      <c r="BK126" s="65"/>
      <c r="BL126" s="65"/>
      <c r="BM126" s="65"/>
      <c r="BN126" s="65"/>
      <c r="BO126" s="65"/>
      <c r="BP126" s="65"/>
      <c r="BQ126" s="65"/>
      <c r="BR126" s="65"/>
      <c r="BS126" s="65"/>
      <c r="BT126" s="65"/>
      <c r="BU126" s="65"/>
      <c r="BV126" s="65"/>
      <c r="BW126" s="65"/>
      <c r="BX126" s="65"/>
      <c r="BY126" s="65"/>
      <c r="BZ126" s="65"/>
      <c r="CA126" s="65"/>
      <c r="CB126" s="65"/>
      <c r="CC126" s="65"/>
      <c r="CD126" s="65"/>
      <c r="CE126" s="65"/>
      <c r="CF126" s="65"/>
      <c r="CG126" s="65"/>
      <c r="CH126" s="65"/>
      <c r="CI126" s="65"/>
      <c r="CJ126" s="65"/>
      <c r="CK126" s="65"/>
      <c r="CL126" s="65"/>
      <c r="CM126" s="65"/>
      <c r="CN126" s="65"/>
      <c r="CO126" s="65"/>
      <c r="CP126" s="65"/>
      <c r="CQ126" s="65"/>
    </row>
    <row r="127" spans="2:95" ht="15.75" customHeight="1">
      <c r="B127" s="109" t="s">
        <v>22</v>
      </c>
      <c r="C127" s="110"/>
      <c r="D127" s="131">
        <v>30</v>
      </c>
      <c r="E127" s="87" t="s">
        <v>81</v>
      </c>
      <c r="F127" s="206">
        <f>'TV reitingai'!F199</f>
        <v>1.9</v>
      </c>
      <c r="G127" s="206">
        <f>'TV reitingai'!G199</f>
        <v>1.9</v>
      </c>
      <c r="H127" s="206">
        <f t="shared" si="80"/>
        <v>1.9</v>
      </c>
      <c r="I127" s="206">
        <f t="shared" si="81"/>
        <v>1.9</v>
      </c>
      <c r="J127" s="340">
        <v>1</v>
      </c>
      <c r="K127" s="87">
        <f t="shared" si="82"/>
        <v>1</v>
      </c>
      <c r="L127" s="126">
        <f t="shared" si="86"/>
        <v>60</v>
      </c>
      <c r="M127" s="242">
        <f t="shared" si="84"/>
        <v>120</v>
      </c>
      <c r="N127" s="134">
        <f t="shared" si="85"/>
        <v>0.5</v>
      </c>
      <c r="O127" s="127">
        <f t="shared" si="83"/>
        <v>60</v>
      </c>
      <c r="P127" s="88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>
        <v>1</v>
      </c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65"/>
      <c r="BD127" s="65"/>
      <c r="BE127" s="65"/>
      <c r="BF127" s="65"/>
      <c r="BG127" s="65"/>
      <c r="BH127" s="65"/>
      <c r="BI127" s="65"/>
      <c r="BJ127" s="65"/>
      <c r="BK127" s="65"/>
      <c r="BL127" s="65"/>
      <c r="BM127" s="65"/>
      <c r="BN127" s="65"/>
      <c r="BO127" s="65"/>
      <c r="BP127" s="65"/>
      <c r="BQ127" s="65"/>
      <c r="BR127" s="65"/>
      <c r="BS127" s="65"/>
      <c r="BT127" s="65"/>
      <c r="BU127" s="65"/>
      <c r="BV127" s="65"/>
      <c r="BW127" s="65"/>
      <c r="BX127" s="65"/>
      <c r="BY127" s="65"/>
      <c r="BZ127" s="65"/>
      <c r="CA127" s="65"/>
      <c r="CB127" s="65"/>
      <c r="CC127" s="65"/>
      <c r="CD127" s="65"/>
      <c r="CE127" s="65"/>
      <c r="CF127" s="65"/>
      <c r="CG127" s="65"/>
      <c r="CH127" s="65"/>
      <c r="CI127" s="65"/>
      <c r="CJ127" s="65"/>
      <c r="CK127" s="65"/>
      <c r="CL127" s="65"/>
      <c r="CM127" s="65"/>
      <c r="CN127" s="65"/>
      <c r="CO127" s="65"/>
      <c r="CP127" s="65"/>
      <c r="CQ127" s="65"/>
    </row>
    <row r="128" spans="2:95" ht="15.75" customHeight="1">
      <c r="B128" s="109" t="s">
        <v>22</v>
      </c>
      <c r="C128" s="110"/>
      <c r="D128" s="131">
        <v>30</v>
      </c>
      <c r="E128" s="87" t="s">
        <v>82</v>
      </c>
      <c r="F128" s="206">
        <f>'TV reitingai'!F200</f>
        <v>1.5</v>
      </c>
      <c r="G128" s="206">
        <f>'TV reitingai'!G200</f>
        <v>1.5</v>
      </c>
      <c r="H128" s="206">
        <f t="shared" si="80"/>
        <v>1.5</v>
      </c>
      <c r="I128" s="206">
        <f t="shared" si="81"/>
        <v>1.5</v>
      </c>
      <c r="J128" s="340">
        <v>1</v>
      </c>
      <c r="K128" s="87">
        <f t="shared" si="82"/>
        <v>1</v>
      </c>
      <c r="L128" s="126">
        <f t="shared" si="86"/>
        <v>60</v>
      </c>
      <c r="M128" s="242">
        <f t="shared" si="84"/>
        <v>120</v>
      </c>
      <c r="N128" s="134">
        <f t="shared" si="85"/>
        <v>0.5</v>
      </c>
      <c r="O128" s="127">
        <f t="shared" si="83"/>
        <v>60</v>
      </c>
      <c r="P128" s="88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>
        <v>1</v>
      </c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65"/>
      <c r="AY128" s="65"/>
      <c r="AZ128" s="65"/>
      <c r="BA128" s="65"/>
      <c r="BB128" s="65"/>
      <c r="BC128" s="65"/>
      <c r="BD128" s="65"/>
      <c r="BE128" s="65"/>
      <c r="BF128" s="65"/>
      <c r="BG128" s="65"/>
      <c r="BH128" s="65"/>
      <c r="BI128" s="65"/>
      <c r="BJ128" s="65"/>
      <c r="BK128" s="65"/>
      <c r="BL128" s="65"/>
      <c r="BM128" s="65"/>
      <c r="BN128" s="65"/>
      <c r="BO128" s="65"/>
      <c r="BP128" s="65"/>
      <c r="BQ128" s="65"/>
      <c r="BR128" s="65"/>
      <c r="BS128" s="65"/>
      <c r="BT128" s="65"/>
      <c r="BU128" s="65"/>
      <c r="BV128" s="65"/>
      <c r="BW128" s="65"/>
      <c r="BX128" s="65"/>
      <c r="BY128" s="65"/>
      <c r="BZ128" s="65"/>
      <c r="CA128" s="65"/>
      <c r="CB128" s="65"/>
      <c r="CC128" s="65"/>
      <c r="CD128" s="65"/>
      <c r="CE128" s="65"/>
      <c r="CF128" s="65"/>
      <c r="CG128" s="65"/>
      <c r="CH128" s="65"/>
      <c r="CI128" s="65"/>
      <c r="CJ128" s="65"/>
      <c r="CK128" s="65"/>
      <c r="CL128" s="65"/>
      <c r="CM128" s="65"/>
      <c r="CN128" s="65"/>
      <c r="CO128" s="65"/>
      <c r="CP128" s="65"/>
      <c r="CQ128" s="65"/>
    </row>
    <row r="129" spans="2:95" ht="15.75" customHeight="1">
      <c r="B129" s="109" t="s">
        <v>22</v>
      </c>
      <c r="C129" s="110"/>
      <c r="D129" s="131">
        <v>30</v>
      </c>
      <c r="E129" s="87" t="s">
        <v>83</v>
      </c>
      <c r="F129" s="206">
        <f>'TV reitingai'!F201</f>
        <v>1.4</v>
      </c>
      <c r="G129" s="206">
        <f>'TV reitingai'!G201</f>
        <v>1.3</v>
      </c>
      <c r="H129" s="206">
        <f t="shared" si="80"/>
        <v>1.4</v>
      </c>
      <c r="I129" s="206">
        <f t="shared" si="81"/>
        <v>1.3</v>
      </c>
      <c r="J129" s="340">
        <v>1</v>
      </c>
      <c r="K129" s="87">
        <f t="shared" si="82"/>
        <v>1</v>
      </c>
      <c r="L129" s="126">
        <f t="shared" si="86"/>
        <v>60</v>
      </c>
      <c r="M129" s="242">
        <f t="shared" si="84"/>
        <v>120</v>
      </c>
      <c r="N129" s="134">
        <f t="shared" si="85"/>
        <v>0.5</v>
      </c>
      <c r="O129" s="127">
        <f t="shared" si="83"/>
        <v>60</v>
      </c>
      <c r="P129" s="88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>
        <v>1</v>
      </c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  <c r="AR129" s="65"/>
      <c r="AS129" s="65"/>
      <c r="AT129" s="65"/>
      <c r="AU129" s="65"/>
      <c r="AV129" s="65"/>
      <c r="AW129" s="65"/>
      <c r="AX129" s="65"/>
      <c r="AY129" s="65"/>
      <c r="AZ129" s="65"/>
      <c r="BA129" s="65"/>
      <c r="BB129" s="65"/>
      <c r="BC129" s="65"/>
      <c r="BD129" s="65"/>
      <c r="BE129" s="65"/>
      <c r="BF129" s="65"/>
      <c r="BG129" s="65"/>
      <c r="BH129" s="65"/>
      <c r="BI129" s="65"/>
      <c r="BJ129" s="65"/>
      <c r="BK129" s="65"/>
      <c r="BL129" s="65"/>
      <c r="BM129" s="65"/>
      <c r="BN129" s="65"/>
      <c r="BO129" s="65"/>
      <c r="BP129" s="65"/>
      <c r="BQ129" s="65"/>
      <c r="BR129" s="65"/>
      <c r="BS129" s="65"/>
      <c r="BT129" s="65"/>
      <c r="BU129" s="65"/>
      <c r="BV129" s="65"/>
      <c r="BW129" s="65"/>
      <c r="BX129" s="65"/>
      <c r="BY129" s="65"/>
      <c r="BZ129" s="65"/>
      <c r="CA129" s="65"/>
      <c r="CB129" s="65"/>
      <c r="CC129" s="65"/>
      <c r="CD129" s="65"/>
      <c r="CE129" s="65"/>
      <c r="CF129" s="65"/>
      <c r="CG129" s="65"/>
      <c r="CH129" s="65"/>
      <c r="CI129" s="65"/>
      <c r="CJ129" s="65"/>
      <c r="CK129" s="65"/>
      <c r="CL129" s="65"/>
      <c r="CM129" s="65"/>
      <c r="CN129" s="65"/>
      <c r="CO129" s="65"/>
      <c r="CP129" s="65"/>
      <c r="CQ129" s="65"/>
    </row>
    <row r="130" spans="2:95" ht="15.75" customHeight="1">
      <c r="B130" s="109" t="s">
        <v>22</v>
      </c>
      <c r="C130" s="110"/>
      <c r="D130" s="131">
        <v>30</v>
      </c>
      <c r="E130" s="87" t="s">
        <v>84</v>
      </c>
      <c r="F130" s="206">
        <f>'TV reitingai'!F202</f>
        <v>1.4</v>
      </c>
      <c r="G130" s="206">
        <f>'TV reitingai'!G202</f>
        <v>1.3</v>
      </c>
      <c r="H130" s="206">
        <f t="shared" si="80"/>
        <v>1.4</v>
      </c>
      <c r="I130" s="206">
        <f t="shared" si="81"/>
        <v>1.3</v>
      </c>
      <c r="J130" s="340">
        <v>1</v>
      </c>
      <c r="K130" s="87">
        <f t="shared" si="82"/>
        <v>1</v>
      </c>
      <c r="L130" s="126">
        <f t="shared" si="86"/>
        <v>60</v>
      </c>
      <c r="M130" s="242">
        <f t="shared" si="84"/>
        <v>120</v>
      </c>
      <c r="N130" s="134">
        <f t="shared" si="85"/>
        <v>0.5</v>
      </c>
      <c r="O130" s="127">
        <f t="shared" si="83"/>
        <v>60</v>
      </c>
      <c r="P130" s="88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5">
        <v>1</v>
      </c>
      <c r="AH130" s="65"/>
      <c r="AI130" s="65"/>
      <c r="AJ130" s="65"/>
      <c r="AK130" s="65"/>
      <c r="AL130" s="65"/>
      <c r="AM130" s="65"/>
      <c r="AN130" s="65"/>
      <c r="AO130" s="65"/>
      <c r="AP130" s="65"/>
      <c r="AQ130" s="65"/>
      <c r="AR130" s="65"/>
      <c r="AS130" s="65"/>
      <c r="AT130" s="65"/>
      <c r="AU130" s="65"/>
      <c r="AV130" s="65"/>
      <c r="AW130" s="65"/>
      <c r="AX130" s="65"/>
      <c r="AY130" s="65"/>
      <c r="AZ130" s="65"/>
      <c r="BA130" s="65"/>
      <c r="BB130" s="65"/>
      <c r="BC130" s="65"/>
      <c r="BD130" s="65"/>
      <c r="BE130" s="65"/>
      <c r="BF130" s="65"/>
      <c r="BG130" s="65"/>
      <c r="BH130" s="65"/>
      <c r="BI130" s="65"/>
      <c r="BJ130" s="65"/>
      <c r="BK130" s="65"/>
      <c r="BL130" s="65"/>
      <c r="BM130" s="65"/>
      <c r="BN130" s="65"/>
      <c r="BO130" s="65"/>
      <c r="BP130" s="65"/>
      <c r="BQ130" s="65"/>
      <c r="BR130" s="65"/>
      <c r="BS130" s="65"/>
      <c r="BT130" s="65"/>
      <c r="BU130" s="65"/>
      <c r="BV130" s="65"/>
      <c r="BW130" s="65"/>
      <c r="BX130" s="65"/>
      <c r="BY130" s="65"/>
      <c r="BZ130" s="65"/>
      <c r="CA130" s="65"/>
      <c r="CB130" s="65"/>
      <c r="CC130" s="65"/>
      <c r="CD130" s="65"/>
      <c r="CE130" s="65"/>
      <c r="CF130" s="65"/>
      <c r="CG130" s="65"/>
      <c r="CH130" s="65"/>
      <c r="CI130" s="65"/>
      <c r="CJ130" s="65"/>
      <c r="CK130" s="65"/>
      <c r="CL130" s="65"/>
      <c r="CM130" s="65"/>
      <c r="CN130" s="65"/>
      <c r="CO130" s="65"/>
      <c r="CP130" s="65"/>
      <c r="CQ130" s="65"/>
    </row>
    <row r="131" spans="2:95" ht="15.75" customHeight="1">
      <c r="B131" s="109" t="s">
        <v>22</v>
      </c>
      <c r="C131" s="110"/>
      <c r="D131" s="131">
        <v>30</v>
      </c>
      <c r="E131" s="87" t="s">
        <v>85</v>
      </c>
      <c r="F131" s="206">
        <f>'TV reitingai'!F203</f>
        <v>1.6</v>
      </c>
      <c r="G131" s="206">
        <f>'TV reitingai'!G203</f>
        <v>1.6</v>
      </c>
      <c r="H131" s="206">
        <f t="shared" si="80"/>
        <v>1.6</v>
      </c>
      <c r="I131" s="206">
        <f t="shared" si="81"/>
        <v>1.6</v>
      </c>
      <c r="J131" s="340">
        <v>1</v>
      </c>
      <c r="K131" s="87">
        <f t="shared" si="82"/>
        <v>1</v>
      </c>
      <c r="L131" s="126">
        <f t="shared" si="86"/>
        <v>60</v>
      </c>
      <c r="M131" s="242">
        <f t="shared" si="84"/>
        <v>120</v>
      </c>
      <c r="N131" s="134">
        <f t="shared" si="85"/>
        <v>0.5</v>
      </c>
      <c r="O131" s="127">
        <f t="shared" si="83"/>
        <v>60</v>
      </c>
      <c r="P131" s="88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65">
        <v>1</v>
      </c>
      <c r="AH131" s="65"/>
      <c r="AI131" s="65"/>
      <c r="AJ131" s="65"/>
      <c r="AK131" s="65"/>
      <c r="AL131" s="65"/>
      <c r="AM131" s="65"/>
      <c r="AN131" s="65"/>
      <c r="AO131" s="65"/>
      <c r="AP131" s="65"/>
      <c r="AQ131" s="65"/>
      <c r="AR131" s="65"/>
      <c r="AS131" s="65"/>
      <c r="AT131" s="65"/>
      <c r="AU131" s="65"/>
      <c r="AV131" s="65"/>
      <c r="AW131" s="65"/>
      <c r="AX131" s="65"/>
      <c r="AY131" s="65"/>
      <c r="AZ131" s="65"/>
      <c r="BA131" s="65"/>
      <c r="BB131" s="65"/>
      <c r="BC131" s="65"/>
      <c r="BD131" s="65"/>
      <c r="BE131" s="65"/>
      <c r="BF131" s="65"/>
      <c r="BG131" s="65"/>
      <c r="BH131" s="65"/>
      <c r="BI131" s="65"/>
      <c r="BJ131" s="65"/>
      <c r="BK131" s="65"/>
      <c r="BL131" s="65"/>
      <c r="BM131" s="65"/>
      <c r="BN131" s="65"/>
      <c r="BO131" s="65"/>
      <c r="BP131" s="65"/>
      <c r="BQ131" s="65"/>
      <c r="BR131" s="65"/>
      <c r="BS131" s="65"/>
      <c r="BT131" s="65"/>
      <c r="BU131" s="65"/>
      <c r="BV131" s="65"/>
      <c r="BW131" s="65"/>
      <c r="BX131" s="65"/>
      <c r="BY131" s="65"/>
      <c r="BZ131" s="65"/>
      <c r="CA131" s="65"/>
      <c r="CB131" s="65"/>
      <c r="CC131" s="65"/>
      <c r="CD131" s="65"/>
      <c r="CE131" s="65"/>
      <c r="CF131" s="65"/>
      <c r="CG131" s="65"/>
      <c r="CH131" s="65"/>
      <c r="CI131" s="65"/>
      <c r="CJ131" s="65"/>
      <c r="CK131" s="65"/>
      <c r="CL131" s="65"/>
      <c r="CM131" s="65"/>
      <c r="CN131" s="65"/>
      <c r="CO131" s="65"/>
      <c r="CP131" s="65"/>
      <c r="CQ131" s="65"/>
    </row>
    <row r="132" spans="2:95" ht="15.75" customHeight="1">
      <c r="B132" s="109" t="s">
        <v>22</v>
      </c>
      <c r="C132" s="110"/>
      <c r="D132" s="131">
        <v>30</v>
      </c>
      <c r="E132" s="87" t="s">
        <v>86</v>
      </c>
      <c r="F132" s="206">
        <f>'TV reitingai'!F204</f>
        <v>2.6</v>
      </c>
      <c r="G132" s="206">
        <f>'TV reitingai'!G204</f>
        <v>2.2000000000000002</v>
      </c>
      <c r="H132" s="206">
        <f t="shared" si="80"/>
        <v>2.6</v>
      </c>
      <c r="I132" s="206">
        <f t="shared" si="81"/>
        <v>2.2000000000000002</v>
      </c>
      <c r="J132" s="340">
        <v>1</v>
      </c>
      <c r="K132" s="87">
        <f t="shared" si="82"/>
        <v>1</v>
      </c>
      <c r="L132" s="126">
        <f t="shared" si="86"/>
        <v>60</v>
      </c>
      <c r="M132" s="242">
        <f t="shared" si="84"/>
        <v>120</v>
      </c>
      <c r="N132" s="134">
        <f t="shared" si="85"/>
        <v>0.5</v>
      </c>
      <c r="O132" s="127">
        <f t="shared" si="83"/>
        <v>60</v>
      </c>
      <c r="P132" s="88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>
        <v>1</v>
      </c>
      <c r="AH132" s="65"/>
      <c r="AI132" s="65"/>
      <c r="AJ132" s="65"/>
      <c r="AK132" s="65"/>
      <c r="AL132" s="65"/>
      <c r="AM132" s="65"/>
      <c r="AN132" s="65"/>
      <c r="AO132" s="65"/>
      <c r="AP132" s="65"/>
      <c r="AQ132" s="65"/>
      <c r="AR132" s="65"/>
      <c r="AS132" s="65"/>
      <c r="AT132" s="65"/>
      <c r="AU132" s="65"/>
      <c r="AV132" s="65"/>
      <c r="AW132" s="65"/>
      <c r="AX132" s="65"/>
      <c r="AY132" s="65"/>
      <c r="AZ132" s="65"/>
      <c r="BA132" s="65"/>
      <c r="BB132" s="65"/>
      <c r="BC132" s="65"/>
      <c r="BD132" s="65"/>
      <c r="BE132" s="65"/>
      <c r="BF132" s="65"/>
      <c r="BG132" s="65"/>
      <c r="BH132" s="65"/>
      <c r="BI132" s="65"/>
      <c r="BJ132" s="65"/>
      <c r="BK132" s="65"/>
      <c r="BL132" s="65"/>
      <c r="BM132" s="65"/>
      <c r="BN132" s="65"/>
      <c r="BO132" s="65"/>
      <c r="BP132" s="65"/>
      <c r="BQ132" s="65"/>
      <c r="BR132" s="65"/>
      <c r="BS132" s="65"/>
      <c r="BT132" s="65"/>
      <c r="BU132" s="65"/>
      <c r="BV132" s="65"/>
      <c r="BW132" s="65"/>
      <c r="BX132" s="65"/>
      <c r="BY132" s="65"/>
      <c r="BZ132" s="65"/>
      <c r="CA132" s="65"/>
      <c r="CB132" s="65"/>
      <c r="CC132" s="65"/>
      <c r="CD132" s="65"/>
      <c r="CE132" s="65"/>
      <c r="CF132" s="65"/>
      <c r="CG132" s="65"/>
      <c r="CH132" s="65"/>
      <c r="CI132" s="65"/>
      <c r="CJ132" s="65"/>
      <c r="CK132" s="65"/>
      <c r="CL132" s="65"/>
      <c r="CM132" s="65"/>
      <c r="CN132" s="65"/>
      <c r="CO132" s="65"/>
      <c r="CP132" s="65"/>
      <c r="CQ132" s="65"/>
    </row>
    <row r="133" spans="2:95" ht="15.75" customHeight="1">
      <c r="B133" s="109" t="s">
        <v>22</v>
      </c>
      <c r="C133" s="110"/>
      <c r="D133" s="131">
        <v>30</v>
      </c>
      <c r="E133" s="87" t="s">
        <v>87</v>
      </c>
      <c r="F133" s="206">
        <f>'TV reitingai'!F205</f>
        <v>2.5</v>
      </c>
      <c r="G133" s="206">
        <f>'TV reitingai'!G205</f>
        <v>2</v>
      </c>
      <c r="H133" s="206">
        <f t="shared" si="80"/>
        <v>2.5</v>
      </c>
      <c r="I133" s="206">
        <f t="shared" si="81"/>
        <v>2</v>
      </c>
      <c r="J133" s="340">
        <v>1</v>
      </c>
      <c r="K133" s="87">
        <f t="shared" si="82"/>
        <v>1</v>
      </c>
      <c r="L133" s="126">
        <f t="shared" si="86"/>
        <v>60</v>
      </c>
      <c r="M133" s="242">
        <f t="shared" si="84"/>
        <v>120</v>
      </c>
      <c r="N133" s="134">
        <f t="shared" si="85"/>
        <v>0.5</v>
      </c>
      <c r="O133" s="127">
        <f t="shared" si="83"/>
        <v>60</v>
      </c>
      <c r="P133" s="88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5">
        <v>1</v>
      </c>
      <c r="AH133" s="65"/>
      <c r="AI133" s="65"/>
      <c r="AJ133" s="65"/>
      <c r="AK133" s="65"/>
      <c r="AL133" s="65"/>
      <c r="AM133" s="65"/>
      <c r="AN133" s="65"/>
      <c r="AO133" s="65"/>
      <c r="AP133" s="65"/>
      <c r="AQ133" s="65"/>
      <c r="AR133" s="65"/>
      <c r="AS133" s="65"/>
      <c r="AT133" s="65"/>
      <c r="AU133" s="65"/>
      <c r="AV133" s="65"/>
      <c r="AW133" s="65"/>
      <c r="AX133" s="65"/>
      <c r="AY133" s="65"/>
      <c r="AZ133" s="65"/>
      <c r="BA133" s="65"/>
      <c r="BB133" s="65"/>
      <c r="BC133" s="65"/>
      <c r="BD133" s="65"/>
      <c r="BE133" s="65"/>
      <c r="BF133" s="65"/>
      <c r="BG133" s="65"/>
      <c r="BH133" s="65"/>
      <c r="BI133" s="65"/>
      <c r="BJ133" s="65"/>
      <c r="BK133" s="65"/>
      <c r="BL133" s="65"/>
      <c r="BM133" s="65"/>
      <c r="BN133" s="65"/>
      <c r="BO133" s="65"/>
      <c r="BP133" s="65"/>
      <c r="BQ133" s="65"/>
      <c r="BR133" s="65"/>
      <c r="BS133" s="65"/>
      <c r="BT133" s="65"/>
      <c r="BU133" s="65"/>
      <c r="BV133" s="65"/>
      <c r="BW133" s="65"/>
      <c r="BX133" s="65"/>
      <c r="BY133" s="65"/>
      <c r="BZ133" s="65"/>
      <c r="CA133" s="65"/>
      <c r="CB133" s="65"/>
      <c r="CC133" s="65"/>
      <c r="CD133" s="65"/>
      <c r="CE133" s="65"/>
      <c r="CF133" s="65"/>
      <c r="CG133" s="65"/>
      <c r="CH133" s="65"/>
      <c r="CI133" s="65"/>
      <c r="CJ133" s="65"/>
      <c r="CK133" s="65"/>
      <c r="CL133" s="65"/>
      <c r="CM133" s="65"/>
      <c r="CN133" s="65"/>
      <c r="CO133" s="65"/>
      <c r="CP133" s="65"/>
      <c r="CQ133" s="65"/>
    </row>
    <row r="134" spans="2:95" ht="15.75" customHeight="1">
      <c r="B134" s="172" t="s">
        <v>22</v>
      </c>
      <c r="C134" s="173"/>
      <c r="D134" s="174">
        <v>30</v>
      </c>
      <c r="E134" s="175" t="s">
        <v>88</v>
      </c>
      <c r="F134" s="207">
        <f>'TV reitingai'!F206</f>
        <v>2.6</v>
      </c>
      <c r="G134" s="207">
        <f>'TV reitingai'!G206</f>
        <v>2</v>
      </c>
      <c r="H134" s="207">
        <f t="shared" si="80"/>
        <v>2.6</v>
      </c>
      <c r="I134" s="207">
        <f t="shared" si="81"/>
        <v>2</v>
      </c>
      <c r="J134" s="341">
        <v>1</v>
      </c>
      <c r="K134" s="175">
        <f t="shared" si="82"/>
        <v>1</v>
      </c>
      <c r="L134" s="176">
        <f t="shared" si="86"/>
        <v>60</v>
      </c>
      <c r="M134" s="243">
        <f t="shared" si="84"/>
        <v>120</v>
      </c>
      <c r="N134" s="188">
        <f t="shared" si="85"/>
        <v>0.5</v>
      </c>
      <c r="O134" s="178">
        <f t="shared" si="83"/>
        <v>60</v>
      </c>
      <c r="P134" s="88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  <c r="AF134" s="65"/>
      <c r="AG134" s="65">
        <v>1</v>
      </c>
      <c r="AH134" s="65"/>
      <c r="AI134" s="65"/>
      <c r="AJ134" s="65"/>
      <c r="AK134" s="65"/>
      <c r="AL134" s="65"/>
      <c r="AM134" s="65"/>
      <c r="AN134" s="65"/>
      <c r="AO134" s="65"/>
      <c r="AP134" s="65"/>
      <c r="AQ134" s="65"/>
      <c r="AR134" s="65"/>
      <c r="AS134" s="65"/>
      <c r="AT134" s="65"/>
      <c r="AU134" s="65"/>
      <c r="AV134" s="65"/>
      <c r="AW134" s="65"/>
      <c r="AX134" s="65"/>
      <c r="AY134" s="65"/>
      <c r="AZ134" s="65"/>
      <c r="BA134" s="65"/>
      <c r="BB134" s="65"/>
      <c r="BC134" s="65"/>
      <c r="BD134" s="65"/>
      <c r="BE134" s="65"/>
      <c r="BF134" s="65"/>
      <c r="BG134" s="65"/>
      <c r="BH134" s="65"/>
      <c r="BI134" s="65"/>
      <c r="BJ134" s="65"/>
      <c r="BK134" s="65"/>
      <c r="BL134" s="65"/>
      <c r="BM134" s="65"/>
      <c r="BN134" s="65"/>
      <c r="BO134" s="65"/>
      <c r="BP134" s="65"/>
      <c r="BQ134" s="65"/>
      <c r="BR134" s="65"/>
      <c r="BS134" s="65"/>
      <c r="BT134" s="65"/>
      <c r="BU134" s="65"/>
      <c r="BV134" s="65"/>
      <c r="BW134" s="65"/>
      <c r="BX134" s="65"/>
      <c r="BY134" s="65"/>
      <c r="BZ134" s="65"/>
      <c r="CA134" s="65"/>
      <c r="CB134" s="65"/>
      <c r="CC134" s="65"/>
      <c r="CD134" s="65"/>
      <c r="CE134" s="65"/>
      <c r="CF134" s="65"/>
      <c r="CG134" s="65"/>
      <c r="CH134" s="65"/>
      <c r="CI134" s="65"/>
      <c r="CJ134" s="65"/>
      <c r="CK134" s="65"/>
      <c r="CL134" s="65"/>
      <c r="CM134" s="65"/>
      <c r="CN134" s="65"/>
      <c r="CO134" s="65"/>
      <c r="CP134" s="65"/>
      <c r="CQ134" s="65"/>
    </row>
    <row r="135" spans="2:95" ht="15.75" customHeight="1">
      <c r="B135" s="109" t="s">
        <v>22</v>
      </c>
      <c r="C135" s="110"/>
      <c r="D135" s="131">
        <v>30</v>
      </c>
      <c r="E135" s="87" t="s">
        <v>90</v>
      </c>
      <c r="F135" s="206">
        <f>'TV reitingai'!F207</f>
        <v>2.7</v>
      </c>
      <c r="G135" s="206">
        <f>'TV reitingai'!G207</f>
        <v>2.2000000000000002</v>
      </c>
      <c r="H135" s="206">
        <f t="shared" si="80"/>
        <v>5.4</v>
      </c>
      <c r="I135" s="206">
        <f t="shared" si="81"/>
        <v>4.4000000000000004</v>
      </c>
      <c r="J135" s="340">
        <v>2</v>
      </c>
      <c r="K135" s="87">
        <f t="shared" si="82"/>
        <v>2</v>
      </c>
      <c r="L135" s="126">
        <f>4*30</f>
        <v>120</v>
      </c>
      <c r="M135" s="242">
        <f t="shared" ref="M135:M141" si="87">8*30*J135</f>
        <v>480</v>
      </c>
      <c r="N135" s="134">
        <f t="shared" ref="N135:N141" si="88">1-(O135/M135)</f>
        <v>0.5</v>
      </c>
      <c r="O135" s="127">
        <f t="shared" si="83"/>
        <v>240</v>
      </c>
      <c r="P135" s="88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>
        <v>2</v>
      </c>
      <c r="AH135" s="65"/>
      <c r="AI135" s="65"/>
      <c r="AJ135" s="65"/>
      <c r="AK135" s="65"/>
      <c r="AL135" s="65"/>
      <c r="AM135" s="65"/>
      <c r="AN135" s="65"/>
      <c r="AO135" s="65"/>
      <c r="AP135" s="65"/>
      <c r="AQ135" s="65"/>
      <c r="AR135" s="65"/>
      <c r="AS135" s="65"/>
      <c r="AT135" s="65"/>
      <c r="AU135" s="65"/>
      <c r="AV135" s="65"/>
      <c r="AW135" s="65"/>
      <c r="AX135" s="65"/>
      <c r="AY135" s="65"/>
      <c r="AZ135" s="65"/>
      <c r="BA135" s="65"/>
      <c r="BB135" s="65"/>
      <c r="BC135" s="65"/>
      <c r="BD135" s="65"/>
      <c r="BE135" s="65"/>
      <c r="BF135" s="65"/>
      <c r="BG135" s="65"/>
      <c r="BH135" s="65"/>
      <c r="BI135" s="65"/>
      <c r="BJ135" s="65"/>
      <c r="BK135" s="65"/>
      <c r="BL135" s="65"/>
      <c r="BM135" s="65"/>
      <c r="BN135" s="65"/>
      <c r="BO135" s="65"/>
      <c r="BP135" s="65"/>
      <c r="BQ135" s="65"/>
      <c r="BR135" s="65"/>
      <c r="BS135" s="65"/>
      <c r="BT135" s="65"/>
      <c r="BU135" s="65"/>
      <c r="BV135" s="65"/>
      <c r="BW135" s="65"/>
      <c r="BX135" s="65"/>
      <c r="BY135" s="65"/>
      <c r="BZ135" s="65"/>
      <c r="CA135" s="65"/>
      <c r="CB135" s="65"/>
      <c r="CC135" s="65"/>
      <c r="CD135" s="65"/>
      <c r="CE135" s="65"/>
      <c r="CF135" s="65"/>
      <c r="CG135" s="65"/>
      <c r="CH135" s="65"/>
      <c r="CI135" s="65"/>
      <c r="CJ135" s="65"/>
      <c r="CK135" s="65"/>
      <c r="CL135" s="65"/>
      <c r="CM135" s="65"/>
      <c r="CN135" s="65"/>
      <c r="CO135" s="65"/>
      <c r="CP135" s="65"/>
      <c r="CQ135" s="65"/>
    </row>
    <row r="136" spans="2:95" ht="15.75" customHeight="1">
      <c r="B136" s="109" t="s">
        <v>22</v>
      </c>
      <c r="C136" s="110"/>
      <c r="D136" s="131">
        <v>30</v>
      </c>
      <c r="E136" s="87" t="s">
        <v>91</v>
      </c>
      <c r="F136" s="206">
        <f>'TV reitingai'!F208</f>
        <v>2.8</v>
      </c>
      <c r="G136" s="206">
        <f>'TV reitingai'!G208</f>
        <v>2.5</v>
      </c>
      <c r="H136" s="206">
        <f t="shared" si="80"/>
        <v>5.6</v>
      </c>
      <c r="I136" s="206">
        <f t="shared" si="81"/>
        <v>5</v>
      </c>
      <c r="J136" s="340">
        <v>2</v>
      </c>
      <c r="K136" s="87">
        <f t="shared" si="82"/>
        <v>2</v>
      </c>
      <c r="L136" s="126">
        <f t="shared" ref="L136:L141" si="89">4*30</f>
        <v>120</v>
      </c>
      <c r="M136" s="242">
        <f t="shared" si="87"/>
        <v>480</v>
      </c>
      <c r="N136" s="134">
        <f t="shared" si="88"/>
        <v>0.5</v>
      </c>
      <c r="O136" s="127">
        <f t="shared" si="83"/>
        <v>240</v>
      </c>
      <c r="P136" s="88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>
        <v>2</v>
      </c>
      <c r="AH136" s="65"/>
      <c r="AI136" s="65"/>
      <c r="AJ136" s="65"/>
      <c r="AK136" s="65"/>
      <c r="AL136" s="65"/>
      <c r="AM136" s="65"/>
      <c r="AN136" s="65"/>
      <c r="AO136" s="65"/>
      <c r="AP136" s="65"/>
      <c r="AQ136" s="65"/>
      <c r="AR136" s="65"/>
      <c r="AS136" s="65"/>
      <c r="AT136" s="65"/>
      <c r="AU136" s="65"/>
      <c r="AV136" s="65"/>
      <c r="AW136" s="65"/>
      <c r="AX136" s="65"/>
      <c r="AY136" s="65"/>
      <c r="AZ136" s="65"/>
      <c r="BA136" s="65"/>
      <c r="BB136" s="65"/>
      <c r="BC136" s="65"/>
      <c r="BD136" s="65"/>
      <c r="BE136" s="65"/>
      <c r="BF136" s="65"/>
      <c r="BG136" s="65"/>
      <c r="BH136" s="65"/>
      <c r="BI136" s="65"/>
      <c r="BJ136" s="65"/>
      <c r="BK136" s="65"/>
      <c r="BL136" s="65"/>
      <c r="BM136" s="65"/>
      <c r="BN136" s="65"/>
      <c r="BO136" s="65"/>
      <c r="BP136" s="65"/>
      <c r="BQ136" s="65"/>
      <c r="BR136" s="65"/>
      <c r="BS136" s="65"/>
      <c r="BT136" s="65"/>
      <c r="BU136" s="65"/>
      <c r="BV136" s="65"/>
      <c r="BW136" s="65"/>
      <c r="BX136" s="65"/>
      <c r="BY136" s="65"/>
      <c r="BZ136" s="65"/>
      <c r="CA136" s="65"/>
      <c r="CB136" s="65"/>
      <c r="CC136" s="65"/>
      <c r="CD136" s="65"/>
      <c r="CE136" s="65"/>
      <c r="CF136" s="65"/>
      <c r="CG136" s="65"/>
      <c r="CH136" s="65"/>
      <c r="CI136" s="65"/>
      <c r="CJ136" s="65"/>
      <c r="CK136" s="65"/>
      <c r="CL136" s="65"/>
      <c r="CM136" s="65"/>
      <c r="CN136" s="65"/>
      <c r="CO136" s="65"/>
      <c r="CP136" s="65"/>
      <c r="CQ136" s="65"/>
    </row>
    <row r="137" spans="2:95" ht="15.75" customHeight="1">
      <c r="B137" s="109" t="s">
        <v>22</v>
      </c>
      <c r="C137" s="110"/>
      <c r="D137" s="131">
        <v>30</v>
      </c>
      <c r="E137" s="87" t="s">
        <v>92</v>
      </c>
      <c r="F137" s="206">
        <f>'TV reitingai'!F209</f>
        <v>3.7</v>
      </c>
      <c r="G137" s="206">
        <f>'TV reitingai'!G209</f>
        <v>3.6</v>
      </c>
      <c r="H137" s="206">
        <f t="shared" si="80"/>
        <v>7.4</v>
      </c>
      <c r="I137" s="206">
        <f t="shared" si="81"/>
        <v>7.2</v>
      </c>
      <c r="J137" s="340">
        <v>2</v>
      </c>
      <c r="K137" s="87">
        <f t="shared" si="82"/>
        <v>2</v>
      </c>
      <c r="L137" s="126">
        <f t="shared" si="89"/>
        <v>120</v>
      </c>
      <c r="M137" s="242">
        <f t="shared" si="87"/>
        <v>480</v>
      </c>
      <c r="N137" s="134">
        <f t="shared" si="88"/>
        <v>0.5</v>
      </c>
      <c r="O137" s="127">
        <f t="shared" si="83"/>
        <v>240</v>
      </c>
      <c r="P137" s="88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>
        <v>2</v>
      </c>
      <c r="AH137" s="65"/>
      <c r="AI137" s="65"/>
      <c r="AJ137" s="65"/>
      <c r="AK137" s="65"/>
      <c r="AL137" s="65"/>
      <c r="AM137" s="65"/>
      <c r="AN137" s="65"/>
      <c r="AO137" s="65"/>
      <c r="AP137" s="65"/>
      <c r="AQ137" s="65"/>
      <c r="AR137" s="65"/>
      <c r="AS137" s="65"/>
      <c r="AT137" s="65"/>
      <c r="AU137" s="65"/>
      <c r="AV137" s="65"/>
      <c r="AW137" s="65"/>
      <c r="AX137" s="65"/>
      <c r="AY137" s="65"/>
      <c r="AZ137" s="65"/>
      <c r="BA137" s="65"/>
      <c r="BB137" s="65"/>
      <c r="BC137" s="65"/>
      <c r="BD137" s="65"/>
      <c r="BE137" s="65"/>
      <c r="BF137" s="65"/>
      <c r="BG137" s="65"/>
      <c r="BH137" s="65"/>
      <c r="BI137" s="65"/>
      <c r="BJ137" s="65"/>
      <c r="BK137" s="65"/>
      <c r="BL137" s="65"/>
      <c r="BM137" s="65"/>
      <c r="BN137" s="65"/>
      <c r="BO137" s="65"/>
      <c r="BP137" s="65"/>
      <c r="BQ137" s="65"/>
      <c r="BR137" s="65"/>
      <c r="BS137" s="65"/>
      <c r="BT137" s="65"/>
      <c r="BU137" s="65"/>
      <c r="BV137" s="65"/>
      <c r="BW137" s="65"/>
      <c r="BX137" s="65"/>
      <c r="BY137" s="65"/>
      <c r="BZ137" s="65"/>
      <c r="CA137" s="65"/>
      <c r="CB137" s="65"/>
      <c r="CC137" s="65"/>
      <c r="CD137" s="65"/>
      <c r="CE137" s="65"/>
      <c r="CF137" s="65"/>
      <c r="CG137" s="65"/>
      <c r="CH137" s="65"/>
      <c r="CI137" s="65"/>
      <c r="CJ137" s="65"/>
      <c r="CK137" s="65"/>
      <c r="CL137" s="65"/>
      <c r="CM137" s="65"/>
      <c r="CN137" s="65"/>
      <c r="CO137" s="65"/>
      <c r="CP137" s="65"/>
      <c r="CQ137" s="65"/>
    </row>
    <row r="138" spans="2:95" ht="15.75" customHeight="1">
      <c r="B138" s="109" t="s">
        <v>22</v>
      </c>
      <c r="C138" s="110"/>
      <c r="D138" s="131">
        <v>30</v>
      </c>
      <c r="E138" s="87" t="s">
        <v>93</v>
      </c>
      <c r="F138" s="206">
        <f>'TV reitingai'!F210</f>
        <v>5.6</v>
      </c>
      <c r="G138" s="206">
        <f>'TV reitingai'!G210</f>
        <v>5.3</v>
      </c>
      <c r="H138" s="206">
        <f t="shared" si="80"/>
        <v>11.2</v>
      </c>
      <c r="I138" s="206">
        <f t="shared" si="81"/>
        <v>10.6</v>
      </c>
      <c r="J138" s="340">
        <v>2</v>
      </c>
      <c r="K138" s="87">
        <f t="shared" si="82"/>
        <v>2</v>
      </c>
      <c r="L138" s="126">
        <f t="shared" si="89"/>
        <v>120</v>
      </c>
      <c r="M138" s="242">
        <f t="shared" si="87"/>
        <v>480</v>
      </c>
      <c r="N138" s="134">
        <f t="shared" si="88"/>
        <v>0.5</v>
      </c>
      <c r="O138" s="127">
        <f t="shared" si="83"/>
        <v>240</v>
      </c>
      <c r="P138" s="88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5"/>
      <c r="AG138" s="65">
        <v>2</v>
      </c>
      <c r="AH138" s="65"/>
      <c r="AI138" s="65"/>
      <c r="AJ138" s="65"/>
      <c r="AK138" s="65"/>
      <c r="AL138" s="65"/>
      <c r="AM138" s="65"/>
      <c r="AN138" s="65"/>
      <c r="AO138" s="65"/>
      <c r="AP138" s="65"/>
      <c r="AQ138" s="65"/>
      <c r="AR138" s="65"/>
      <c r="AS138" s="65"/>
      <c r="AT138" s="65"/>
      <c r="AU138" s="65"/>
      <c r="AV138" s="65"/>
      <c r="AW138" s="65"/>
      <c r="AX138" s="65"/>
      <c r="AY138" s="65"/>
      <c r="AZ138" s="65"/>
      <c r="BA138" s="65"/>
      <c r="BB138" s="65"/>
      <c r="BC138" s="65"/>
      <c r="BD138" s="65"/>
      <c r="BE138" s="65"/>
      <c r="BF138" s="65"/>
      <c r="BG138" s="65"/>
      <c r="BH138" s="65"/>
      <c r="BI138" s="65"/>
      <c r="BJ138" s="65"/>
      <c r="BK138" s="65"/>
      <c r="BL138" s="65"/>
      <c r="BM138" s="65"/>
      <c r="BN138" s="65"/>
      <c r="BO138" s="65"/>
      <c r="BP138" s="65"/>
      <c r="BQ138" s="65"/>
      <c r="BR138" s="65"/>
      <c r="BS138" s="65"/>
      <c r="BT138" s="65"/>
      <c r="BU138" s="65"/>
      <c r="BV138" s="65"/>
      <c r="BW138" s="65"/>
      <c r="BX138" s="65"/>
      <c r="BY138" s="65"/>
      <c r="BZ138" s="65"/>
      <c r="CA138" s="65"/>
      <c r="CB138" s="65"/>
      <c r="CC138" s="65"/>
      <c r="CD138" s="65"/>
      <c r="CE138" s="65"/>
      <c r="CF138" s="65"/>
      <c r="CG138" s="65"/>
      <c r="CH138" s="65"/>
      <c r="CI138" s="65"/>
      <c r="CJ138" s="65"/>
      <c r="CK138" s="65"/>
      <c r="CL138" s="65"/>
      <c r="CM138" s="65"/>
      <c r="CN138" s="65"/>
      <c r="CO138" s="65"/>
      <c r="CP138" s="65"/>
      <c r="CQ138" s="65"/>
    </row>
    <row r="139" spans="2:95" ht="15.75" customHeight="1">
      <c r="B139" s="109" t="s">
        <v>22</v>
      </c>
      <c r="C139" s="110"/>
      <c r="D139" s="131">
        <v>30</v>
      </c>
      <c r="E139" s="87" t="s">
        <v>94</v>
      </c>
      <c r="F139" s="206">
        <f>'TV reitingai'!F211</f>
        <v>4.8</v>
      </c>
      <c r="G139" s="206">
        <f>'TV reitingai'!G211</f>
        <v>4.5999999999999996</v>
      </c>
      <c r="H139" s="206">
        <f t="shared" si="80"/>
        <v>4.8</v>
      </c>
      <c r="I139" s="206">
        <f t="shared" si="81"/>
        <v>4.5999999999999996</v>
      </c>
      <c r="J139" s="340">
        <v>1</v>
      </c>
      <c r="K139" s="87">
        <f t="shared" si="82"/>
        <v>1</v>
      </c>
      <c r="L139" s="126">
        <f t="shared" si="89"/>
        <v>120</v>
      </c>
      <c r="M139" s="242">
        <f t="shared" si="87"/>
        <v>240</v>
      </c>
      <c r="N139" s="134">
        <f t="shared" si="88"/>
        <v>0.5</v>
      </c>
      <c r="O139" s="127">
        <f t="shared" si="83"/>
        <v>120</v>
      </c>
      <c r="P139" s="88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65"/>
      <c r="AE139" s="65"/>
      <c r="AF139" s="65"/>
      <c r="AG139" s="65">
        <v>1</v>
      </c>
      <c r="AH139" s="65"/>
      <c r="AI139" s="65"/>
      <c r="AJ139" s="65"/>
      <c r="AK139" s="65"/>
      <c r="AL139" s="65"/>
      <c r="AM139" s="65"/>
      <c r="AN139" s="65"/>
      <c r="AO139" s="65"/>
      <c r="AP139" s="65"/>
      <c r="AQ139" s="65"/>
      <c r="AR139" s="65"/>
      <c r="AS139" s="65"/>
      <c r="AT139" s="65"/>
      <c r="AU139" s="65"/>
      <c r="AV139" s="65"/>
      <c r="AW139" s="65"/>
      <c r="AX139" s="65"/>
      <c r="AY139" s="65"/>
      <c r="AZ139" s="65"/>
      <c r="BA139" s="65"/>
      <c r="BB139" s="65"/>
      <c r="BC139" s="65"/>
      <c r="BD139" s="65"/>
      <c r="BE139" s="65"/>
      <c r="BF139" s="65"/>
      <c r="BG139" s="65"/>
      <c r="BH139" s="65"/>
      <c r="BI139" s="65"/>
      <c r="BJ139" s="65"/>
      <c r="BK139" s="65"/>
      <c r="BL139" s="65"/>
      <c r="BM139" s="65"/>
      <c r="BN139" s="65"/>
      <c r="BO139" s="65"/>
      <c r="BP139" s="65"/>
      <c r="BQ139" s="65"/>
      <c r="BR139" s="65"/>
      <c r="BS139" s="65"/>
      <c r="BT139" s="65"/>
      <c r="BU139" s="65"/>
      <c r="BV139" s="65"/>
      <c r="BW139" s="65"/>
      <c r="BX139" s="65"/>
      <c r="BY139" s="65"/>
      <c r="BZ139" s="65"/>
      <c r="CA139" s="65"/>
      <c r="CB139" s="65"/>
      <c r="CC139" s="65"/>
      <c r="CD139" s="65"/>
      <c r="CE139" s="65"/>
      <c r="CF139" s="65"/>
      <c r="CG139" s="65"/>
      <c r="CH139" s="65"/>
      <c r="CI139" s="65"/>
      <c r="CJ139" s="65"/>
      <c r="CK139" s="65"/>
      <c r="CL139" s="65"/>
      <c r="CM139" s="65"/>
      <c r="CN139" s="65"/>
      <c r="CO139" s="65"/>
      <c r="CP139" s="65"/>
      <c r="CQ139" s="65"/>
    </row>
    <row r="140" spans="2:95" ht="15.75" customHeight="1">
      <c r="B140" s="109" t="s">
        <v>22</v>
      </c>
      <c r="C140" s="110"/>
      <c r="D140" s="131">
        <v>30</v>
      </c>
      <c r="E140" s="87" t="s">
        <v>95</v>
      </c>
      <c r="F140" s="206">
        <f>'TV reitingai'!F212</f>
        <v>2.6</v>
      </c>
      <c r="G140" s="206">
        <f>'TV reitingai'!G212</f>
        <v>2.9</v>
      </c>
      <c r="H140" s="206">
        <f t="shared" si="80"/>
        <v>2.6</v>
      </c>
      <c r="I140" s="206">
        <f t="shared" si="81"/>
        <v>2.9</v>
      </c>
      <c r="J140" s="340">
        <v>1</v>
      </c>
      <c r="K140" s="87">
        <f t="shared" si="82"/>
        <v>1</v>
      </c>
      <c r="L140" s="126">
        <f t="shared" si="89"/>
        <v>120</v>
      </c>
      <c r="M140" s="242">
        <f t="shared" si="87"/>
        <v>240</v>
      </c>
      <c r="N140" s="134">
        <f t="shared" si="88"/>
        <v>0.5</v>
      </c>
      <c r="O140" s="127">
        <f t="shared" si="83"/>
        <v>120</v>
      </c>
      <c r="P140" s="88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  <c r="AE140" s="65"/>
      <c r="AF140" s="65"/>
      <c r="AG140" s="65">
        <v>1</v>
      </c>
      <c r="AH140" s="65"/>
      <c r="AI140" s="65"/>
      <c r="AJ140" s="65"/>
      <c r="AK140" s="65"/>
      <c r="AL140" s="65"/>
      <c r="AM140" s="65"/>
      <c r="AN140" s="65"/>
      <c r="AO140" s="65"/>
      <c r="AP140" s="65"/>
      <c r="AQ140" s="65"/>
      <c r="AR140" s="65"/>
      <c r="AS140" s="65"/>
      <c r="AT140" s="65"/>
      <c r="AU140" s="65"/>
      <c r="AV140" s="65"/>
      <c r="AW140" s="65"/>
      <c r="AX140" s="65"/>
      <c r="AY140" s="65"/>
      <c r="AZ140" s="65"/>
      <c r="BA140" s="65"/>
      <c r="BB140" s="65"/>
      <c r="BC140" s="65"/>
      <c r="BD140" s="65"/>
      <c r="BE140" s="65"/>
      <c r="BF140" s="65"/>
      <c r="BG140" s="65"/>
      <c r="BH140" s="65"/>
      <c r="BI140" s="65"/>
      <c r="BJ140" s="65"/>
      <c r="BK140" s="65"/>
      <c r="BL140" s="65"/>
      <c r="BM140" s="65"/>
      <c r="BN140" s="65"/>
      <c r="BO140" s="65"/>
      <c r="BP140" s="65"/>
      <c r="BQ140" s="65"/>
      <c r="BR140" s="65"/>
      <c r="BS140" s="65"/>
      <c r="BT140" s="65"/>
      <c r="BU140" s="65"/>
      <c r="BV140" s="65"/>
      <c r="BW140" s="65"/>
      <c r="BX140" s="65"/>
      <c r="BY140" s="65"/>
      <c r="BZ140" s="65"/>
      <c r="CA140" s="65"/>
      <c r="CB140" s="65"/>
      <c r="CC140" s="65"/>
      <c r="CD140" s="65"/>
      <c r="CE140" s="65"/>
      <c r="CF140" s="65"/>
      <c r="CG140" s="65"/>
      <c r="CH140" s="65"/>
      <c r="CI140" s="65"/>
      <c r="CJ140" s="65"/>
      <c r="CK140" s="65"/>
      <c r="CL140" s="65"/>
      <c r="CM140" s="65"/>
      <c r="CN140" s="65"/>
      <c r="CO140" s="65"/>
      <c r="CP140" s="65"/>
      <c r="CQ140" s="65"/>
    </row>
    <row r="141" spans="2:95" ht="15.75" customHeight="1">
      <c r="B141" s="165" t="s">
        <v>22</v>
      </c>
      <c r="C141" s="166"/>
      <c r="D141" s="167">
        <v>30</v>
      </c>
      <c r="E141" s="168" t="s">
        <v>96</v>
      </c>
      <c r="F141" s="208">
        <f>'TV reitingai'!F213</f>
        <v>1</v>
      </c>
      <c r="G141" s="208">
        <f>'TV reitingai'!G213</f>
        <v>1.3</v>
      </c>
      <c r="H141" s="208">
        <f t="shared" si="80"/>
        <v>1</v>
      </c>
      <c r="I141" s="208">
        <f t="shared" si="81"/>
        <v>1.3</v>
      </c>
      <c r="J141" s="342">
        <v>1</v>
      </c>
      <c r="K141" s="168">
        <f t="shared" si="82"/>
        <v>1</v>
      </c>
      <c r="L141" s="169">
        <f t="shared" si="89"/>
        <v>120</v>
      </c>
      <c r="M141" s="244">
        <f t="shared" si="87"/>
        <v>240</v>
      </c>
      <c r="N141" s="196">
        <f t="shared" si="88"/>
        <v>0.5</v>
      </c>
      <c r="O141" s="171">
        <f t="shared" si="83"/>
        <v>120</v>
      </c>
      <c r="P141" s="88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5"/>
      <c r="AG141" s="65">
        <v>1</v>
      </c>
      <c r="AH141" s="65"/>
      <c r="AI141" s="65"/>
      <c r="AJ141" s="65"/>
      <c r="AK141" s="65"/>
      <c r="AL141" s="65"/>
      <c r="AM141" s="65"/>
      <c r="AN141" s="65"/>
      <c r="AO141" s="65"/>
      <c r="AP141" s="65"/>
      <c r="AQ141" s="65"/>
      <c r="AR141" s="65"/>
      <c r="AS141" s="65"/>
      <c r="AT141" s="65"/>
      <c r="AU141" s="65"/>
      <c r="AV141" s="65"/>
      <c r="AW141" s="65"/>
      <c r="AX141" s="65"/>
      <c r="AY141" s="65"/>
      <c r="AZ141" s="65"/>
      <c r="BA141" s="65"/>
      <c r="BB141" s="65"/>
      <c r="BC141" s="65"/>
      <c r="BD141" s="65"/>
      <c r="BE141" s="65"/>
      <c r="BF141" s="65"/>
      <c r="BG141" s="65"/>
      <c r="BH141" s="65"/>
      <c r="BI141" s="65"/>
      <c r="BJ141" s="65"/>
      <c r="BK141" s="65"/>
      <c r="BL141" s="65"/>
      <c r="BM141" s="65"/>
      <c r="BN141" s="65"/>
      <c r="BO141" s="65"/>
      <c r="BP141" s="65"/>
      <c r="BQ141" s="65"/>
      <c r="BR141" s="65"/>
      <c r="BS141" s="65"/>
      <c r="BT141" s="65"/>
      <c r="BU141" s="65"/>
      <c r="BV141" s="65"/>
      <c r="BW141" s="65"/>
      <c r="BX141" s="65"/>
      <c r="BY141" s="65"/>
      <c r="BZ141" s="65"/>
      <c r="CA141" s="65"/>
      <c r="CB141" s="65"/>
      <c r="CC141" s="65"/>
      <c r="CD141" s="65"/>
      <c r="CE141" s="65"/>
      <c r="CF141" s="65"/>
      <c r="CG141" s="65"/>
      <c r="CH141" s="65"/>
      <c r="CI141" s="65"/>
      <c r="CJ141" s="65"/>
      <c r="CK141" s="65"/>
      <c r="CL141" s="65"/>
      <c r="CM141" s="65"/>
      <c r="CN141" s="65"/>
      <c r="CO141" s="65"/>
      <c r="CP141" s="65"/>
      <c r="CQ141" s="65"/>
    </row>
    <row r="142" spans="2:95" ht="15.75" customHeight="1">
      <c r="B142" s="109" t="s">
        <v>53</v>
      </c>
      <c r="C142" s="110"/>
      <c r="D142" s="131">
        <v>30</v>
      </c>
      <c r="E142" s="87" t="s">
        <v>89</v>
      </c>
      <c r="F142" s="206">
        <f>'TV reitingai'!F223</f>
        <v>0.1</v>
      </c>
      <c r="G142" s="206">
        <f>'TV reitingai'!G223</f>
        <v>0.1</v>
      </c>
      <c r="H142" s="206">
        <f t="shared" si="80"/>
        <v>0.4</v>
      </c>
      <c r="I142" s="206">
        <f t="shared" si="81"/>
        <v>0.4</v>
      </c>
      <c r="J142" s="340">
        <v>4</v>
      </c>
      <c r="K142" s="87">
        <f t="shared" si="82"/>
        <v>4</v>
      </c>
      <c r="L142" s="126">
        <f>1*30</f>
        <v>30</v>
      </c>
      <c r="M142" s="242">
        <f t="shared" ref="M142:M152" si="90">2*30*J142</f>
        <v>240</v>
      </c>
      <c r="N142" s="134">
        <f t="shared" ref="N142:N152" si="91">1-(O142/M142)</f>
        <v>0.5</v>
      </c>
      <c r="O142" s="127">
        <f t="shared" si="83"/>
        <v>120</v>
      </c>
      <c r="P142" s="88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  <c r="AE142" s="65"/>
      <c r="AF142" s="65"/>
      <c r="AG142" s="65"/>
      <c r="AH142" s="65"/>
      <c r="AI142" s="65"/>
      <c r="AJ142" s="65"/>
      <c r="AK142" s="65"/>
      <c r="AL142" s="65"/>
      <c r="AM142" s="65"/>
      <c r="AN142" s="65"/>
      <c r="AO142" s="65"/>
      <c r="AP142" s="65"/>
      <c r="AQ142" s="65"/>
      <c r="AR142" s="65"/>
      <c r="AS142" s="65"/>
      <c r="AT142" s="65"/>
      <c r="AU142" s="65"/>
      <c r="AV142" s="65"/>
      <c r="AW142" s="65"/>
      <c r="AX142" s="65"/>
      <c r="AY142" s="65"/>
      <c r="AZ142" s="65"/>
      <c r="BA142" s="65"/>
      <c r="BB142" s="65"/>
      <c r="BC142" s="65"/>
      <c r="BD142" s="65"/>
      <c r="BE142" s="65"/>
      <c r="BF142" s="65"/>
      <c r="BG142" s="65"/>
      <c r="BH142" s="65"/>
      <c r="BI142" s="65"/>
      <c r="BJ142" s="65"/>
      <c r="BK142" s="65"/>
      <c r="BL142" s="65"/>
      <c r="BM142" s="65"/>
      <c r="BN142" s="65"/>
      <c r="BO142" s="65"/>
      <c r="BP142" s="65"/>
      <c r="BQ142" s="65"/>
      <c r="BR142" s="65"/>
      <c r="BS142" s="65"/>
      <c r="BT142" s="65"/>
      <c r="BU142" s="65"/>
      <c r="BV142" s="65"/>
      <c r="BW142" s="65"/>
      <c r="BX142" s="65"/>
      <c r="BY142" s="65"/>
      <c r="BZ142" s="65"/>
      <c r="CA142" s="65"/>
      <c r="CB142" s="65"/>
      <c r="CC142" s="65"/>
      <c r="CD142" s="65">
        <v>1</v>
      </c>
      <c r="CE142" s="65">
        <v>1</v>
      </c>
      <c r="CF142" s="65">
        <v>1</v>
      </c>
      <c r="CG142" s="65">
        <v>1</v>
      </c>
      <c r="CH142" s="65"/>
      <c r="CI142" s="65"/>
      <c r="CJ142" s="65"/>
      <c r="CK142" s="65"/>
      <c r="CL142" s="65"/>
      <c r="CM142" s="65"/>
      <c r="CN142" s="65"/>
      <c r="CO142" s="65"/>
      <c r="CP142" s="65"/>
      <c r="CQ142" s="65"/>
    </row>
    <row r="143" spans="2:95" ht="15.75" customHeight="1">
      <c r="B143" s="109" t="s">
        <v>53</v>
      </c>
      <c r="C143" s="110"/>
      <c r="D143" s="131">
        <v>30</v>
      </c>
      <c r="E143" s="87" t="s">
        <v>79</v>
      </c>
      <c r="F143" s="206">
        <f>'TV reitingai'!F224</f>
        <v>0.1</v>
      </c>
      <c r="G143" s="206">
        <f>'TV reitingai'!G224</f>
        <v>0.1</v>
      </c>
      <c r="H143" s="206">
        <f t="shared" si="80"/>
        <v>0.4</v>
      </c>
      <c r="I143" s="206">
        <f t="shared" si="81"/>
        <v>0.4</v>
      </c>
      <c r="J143" s="340">
        <v>4</v>
      </c>
      <c r="K143" s="87">
        <f t="shared" si="82"/>
        <v>4</v>
      </c>
      <c r="L143" s="126">
        <f t="shared" ref="L143:L152" si="92">1*30</f>
        <v>30</v>
      </c>
      <c r="M143" s="242">
        <f t="shared" si="90"/>
        <v>240</v>
      </c>
      <c r="N143" s="134">
        <f t="shared" si="91"/>
        <v>0.5</v>
      </c>
      <c r="O143" s="127">
        <f t="shared" si="83"/>
        <v>120</v>
      </c>
      <c r="P143" s="88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  <c r="AC143" s="65"/>
      <c r="AD143" s="65"/>
      <c r="AE143" s="65"/>
      <c r="AF143" s="65"/>
      <c r="AG143" s="65"/>
      <c r="AH143" s="65"/>
      <c r="AI143" s="65"/>
      <c r="AJ143" s="65"/>
      <c r="AK143" s="65"/>
      <c r="AL143" s="65"/>
      <c r="AM143" s="65"/>
      <c r="AN143" s="65"/>
      <c r="AO143" s="65"/>
      <c r="AP143" s="65"/>
      <c r="AQ143" s="65"/>
      <c r="AR143" s="65"/>
      <c r="AS143" s="65"/>
      <c r="AT143" s="65"/>
      <c r="AU143" s="65"/>
      <c r="AV143" s="65"/>
      <c r="AW143" s="65"/>
      <c r="AX143" s="65"/>
      <c r="AY143" s="65"/>
      <c r="AZ143" s="65"/>
      <c r="BA143" s="65"/>
      <c r="BB143" s="65"/>
      <c r="BC143" s="65"/>
      <c r="BD143" s="65"/>
      <c r="BE143" s="65"/>
      <c r="BF143" s="65"/>
      <c r="BG143" s="65"/>
      <c r="BH143" s="65"/>
      <c r="BI143" s="65"/>
      <c r="BJ143" s="65"/>
      <c r="BK143" s="65"/>
      <c r="BL143" s="65"/>
      <c r="BM143" s="65"/>
      <c r="BN143" s="65"/>
      <c r="BO143" s="65"/>
      <c r="BP143" s="65"/>
      <c r="BQ143" s="65"/>
      <c r="BR143" s="65"/>
      <c r="BS143" s="65"/>
      <c r="BT143" s="65"/>
      <c r="BU143" s="65"/>
      <c r="BV143" s="65"/>
      <c r="BW143" s="65"/>
      <c r="BX143" s="65"/>
      <c r="BY143" s="65"/>
      <c r="BZ143" s="65"/>
      <c r="CA143" s="65"/>
      <c r="CB143" s="65"/>
      <c r="CC143" s="65"/>
      <c r="CD143" s="65">
        <v>1</v>
      </c>
      <c r="CE143" s="65">
        <v>1</v>
      </c>
      <c r="CF143" s="65">
        <v>1</v>
      </c>
      <c r="CG143" s="65">
        <v>1</v>
      </c>
      <c r="CH143" s="65"/>
      <c r="CI143" s="65"/>
      <c r="CJ143" s="65"/>
      <c r="CK143" s="65"/>
      <c r="CL143" s="65"/>
      <c r="CM143" s="65"/>
      <c r="CN143" s="65"/>
      <c r="CO143" s="65"/>
      <c r="CP143" s="65"/>
      <c r="CQ143" s="65"/>
    </row>
    <row r="144" spans="2:95" ht="15.75" customHeight="1">
      <c r="B144" s="109" t="s">
        <v>53</v>
      </c>
      <c r="C144" s="110"/>
      <c r="D144" s="56">
        <v>30</v>
      </c>
      <c r="E144" s="87" t="s">
        <v>80</v>
      </c>
      <c r="F144" s="206">
        <f>'TV reitingai'!F225</f>
        <v>0.2</v>
      </c>
      <c r="G144" s="206">
        <f>'TV reitingai'!G225</f>
        <v>0.2</v>
      </c>
      <c r="H144" s="206">
        <f t="shared" si="80"/>
        <v>0.60000000000000009</v>
      </c>
      <c r="I144" s="206">
        <f t="shared" si="81"/>
        <v>0.60000000000000009</v>
      </c>
      <c r="J144" s="340">
        <v>3</v>
      </c>
      <c r="K144" s="87">
        <f t="shared" si="82"/>
        <v>3</v>
      </c>
      <c r="L144" s="126">
        <f t="shared" si="92"/>
        <v>30</v>
      </c>
      <c r="M144" s="242">
        <f t="shared" si="90"/>
        <v>180</v>
      </c>
      <c r="N144" s="134">
        <f t="shared" si="91"/>
        <v>0.5</v>
      </c>
      <c r="O144" s="127">
        <f t="shared" ref="O144:O159" si="93">J144*L144</f>
        <v>90</v>
      </c>
      <c r="P144" s="88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  <c r="AD144" s="65"/>
      <c r="AE144" s="65"/>
      <c r="AF144" s="65"/>
      <c r="AG144" s="65"/>
      <c r="AH144" s="65"/>
      <c r="AI144" s="65"/>
      <c r="AJ144" s="65"/>
      <c r="AK144" s="65"/>
      <c r="AL144" s="65"/>
      <c r="AM144" s="65"/>
      <c r="AN144" s="65"/>
      <c r="AO144" s="65"/>
      <c r="AP144" s="65"/>
      <c r="AQ144" s="65"/>
      <c r="AR144" s="65"/>
      <c r="AS144" s="65"/>
      <c r="AT144" s="65"/>
      <c r="AU144" s="65"/>
      <c r="AV144" s="65"/>
      <c r="AW144" s="65"/>
      <c r="AX144" s="65"/>
      <c r="AY144" s="65"/>
      <c r="AZ144" s="65"/>
      <c r="BA144" s="65"/>
      <c r="BB144" s="65"/>
      <c r="BC144" s="65"/>
      <c r="BD144" s="65"/>
      <c r="BE144" s="65"/>
      <c r="BF144" s="65"/>
      <c r="BG144" s="65"/>
      <c r="BH144" s="65"/>
      <c r="BI144" s="65"/>
      <c r="BJ144" s="65"/>
      <c r="BK144" s="65"/>
      <c r="BL144" s="65"/>
      <c r="BM144" s="65"/>
      <c r="BN144" s="65"/>
      <c r="BO144" s="65"/>
      <c r="BP144" s="65"/>
      <c r="BQ144" s="65"/>
      <c r="BR144" s="65"/>
      <c r="BS144" s="65"/>
      <c r="BT144" s="65"/>
      <c r="BU144" s="65"/>
      <c r="BV144" s="65"/>
      <c r="BW144" s="65"/>
      <c r="BX144" s="65"/>
      <c r="BY144" s="65"/>
      <c r="BZ144" s="65"/>
      <c r="CA144" s="65"/>
      <c r="CB144" s="65"/>
      <c r="CC144" s="65"/>
      <c r="CD144" s="65">
        <v>1</v>
      </c>
      <c r="CE144" s="65">
        <v>1</v>
      </c>
      <c r="CF144" s="65">
        <v>1</v>
      </c>
      <c r="CG144" s="65"/>
      <c r="CH144" s="65"/>
      <c r="CI144" s="65"/>
      <c r="CJ144" s="65"/>
      <c r="CK144" s="65"/>
      <c r="CL144" s="65"/>
      <c r="CM144" s="65"/>
      <c r="CN144" s="65"/>
      <c r="CO144" s="65"/>
      <c r="CP144" s="65"/>
      <c r="CQ144" s="65"/>
    </row>
    <row r="145" spans="2:95" ht="15.75" customHeight="1">
      <c r="B145" s="109" t="s">
        <v>53</v>
      </c>
      <c r="C145" s="110"/>
      <c r="D145" s="131">
        <v>30</v>
      </c>
      <c r="E145" s="87" t="s">
        <v>81</v>
      </c>
      <c r="F145" s="206">
        <f>'TV reitingai'!F226</f>
        <v>0.5</v>
      </c>
      <c r="G145" s="206">
        <f>'TV reitingai'!G226</f>
        <v>0.5</v>
      </c>
      <c r="H145" s="206">
        <f t="shared" ref="H145:H159" si="94">F145*J145</f>
        <v>1.5</v>
      </c>
      <c r="I145" s="206">
        <f t="shared" ref="I145:I159" si="95">G145*J145</f>
        <v>1.5</v>
      </c>
      <c r="J145" s="340">
        <v>3</v>
      </c>
      <c r="K145" s="87">
        <f t="shared" ref="K145:K159" si="96">SUM(Q145:CQ145)</f>
        <v>3</v>
      </c>
      <c r="L145" s="126">
        <f t="shared" si="92"/>
        <v>30</v>
      </c>
      <c r="M145" s="242">
        <f t="shared" si="90"/>
        <v>180</v>
      </c>
      <c r="N145" s="134">
        <f t="shared" si="91"/>
        <v>0.5</v>
      </c>
      <c r="O145" s="127">
        <f t="shared" si="93"/>
        <v>90</v>
      </c>
      <c r="P145" s="88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  <c r="AD145" s="65"/>
      <c r="AE145" s="65"/>
      <c r="AF145" s="65"/>
      <c r="AG145" s="65"/>
      <c r="AH145" s="65"/>
      <c r="AI145" s="65"/>
      <c r="AJ145" s="65"/>
      <c r="AK145" s="65"/>
      <c r="AL145" s="65"/>
      <c r="AM145" s="65"/>
      <c r="AN145" s="65"/>
      <c r="AO145" s="65"/>
      <c r="AP145" s="65"/>
      <c r="AQ145" s="65"/>
      <c r="AR145" s="65"/>
      <c r="AS145" s="65"/>
      <c r="AT145" s="65"/>
      <c r="AU145" s="65"/>
      <c r="AV145" s="65"/>
      <c r="AW145" s="65"/>
      <c r="AX145" s="65"/>
      <c r="AY145" s="65"/>
      <c r="AZ145" s="65"/>
      <c r="BA145" s="65"/>
      <c r="BB145" s="65"/>
      <c r="BC145" s="65"/>
      <c r="BD145" s="65"/>
      <c r="BE145" s="65"/>
      <c r="BF145" s="65"/>
      <c r="BG145" s="65"/>
      <c r="BH145" s="65"/>
      <c r="BI145" s="65"/>
      <c r="BJ145" s="65"/>
      <c r="BK145" s="65"/>
      <c r="BL145" s="65"/>
      <c r="BM145" s="65"/>
      <c r="BN145" s="65"/>
      <c r="BO145" s="65"/>
      <c r="BP145" s="65"/>
      <c r="BQ145" s="65"/>
      <c r="BR145" s="65"/>
      <c r="BS145" s="65"/>
      <c r="BT145" s="65"/>
      <c r="BU145" s="65"/>
      <c r="BV145" s="65"/>
      <c r="BW145" s="65"/>
      <c r="BX145" s="65"/>
      <c r="BY145" s="65"/>
      <c r="BZ145" s="65"/>
      <c r="CA145" s="65"/>
      <c r="CB145" s="65"/>
      <c r="CC145" s="65"/>
      <c r="CD145" s="65">
        <v>1</v>
      </c>
      <c r="CE145" s="65">
        <v>1</v>
      </c>
      <c r="CF145" s="65">
        <v>1</v>
      </c>
      <c r="CG145" s="65"/>
      <c r="CH145" s="65"/>
      <c r="CI145" s="65"/>
      <c r="CJ145" s="65"/>
      <c r="CK145" s="65"/>
      <c r="CL145" s="65"/>
      <c r="CM145" s="65"/>
      <c r="CN145" s="65"/>
      <c r="CO145" s="65"/>
      <c r="CP145" s="65"/>
      <c r="CQ145" s="65"/>
    </row>
    <row r="146" spans="2:95" ht="15.75" customHeight="1">
      <c r="B146" s="109" t="s">
        <v>53</v>
      </c>
      <c r="C146" s="110"/>
      <c r="D146" s="131">
        <v>30</v>
      </c>
      <c r="E146" s="87" t="s">
        <v>82</v>
      </c>
      <c r="F146" s="206">
        <f>'TV reitingai'!F227</f>
        <v>0.3</v>
      </c>
      <c r="G146" s="206">
        <f>'TV reitingai'!G227</f>
        <v>0.3</v>
      </c>
      <c r="H146" s="206">
        <f t="shared" si="94"/>
        <v>0.89999999999999991</v>
      </c>
      <c r="I146" s="206">
        <f t="shared" si="95"/>
        <v>0.89999999999999991</v>
      </c>
      <c r="J146" s="340">
        <v>3</v>
      </c>
      <c r="K146" s="87">
        <f t="shared" si="96"/>
        <v>3</v>
      </c>
      <c r="L146" s="126">
        <f t="shared" si="92"/>
        <v>30</v>
      </c>
      <c r="M146" s="242">
        <f t="shared" si="90"/>
        <v>180</v>
      </c>
      <c r="N146" s="134">
        <f t="shared" si="91"/>
        <v>0.5</v>
      </c>
      <c r="O146" s="127">
        <f t="shared" si="93"/>
        <v>90</v>
      </c>
      <c r="P146" s="88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  <c r="AF146" s="65"/>
      <c r="AG146" s="65"/>
      <c r="AH146" s="65"/>
      <c r="AI146" s="65"/>
      <c r="AJ146" s="65"/>
      <c r="AK146" s="65"/>
      <c r="AL146" s="65"/>
      <c r="AM146" s="65"/>
      <c r="AN146" s="65"/>
      <c r="AO146" s="65"/>
      <c r="AP146" s="65"/>
      <c r="AQ146" s="65"/>
      <c r="AR146" s="65"/>
      <c r="AS146" s="65"/>
      <c r="AT146" s="65"/>
      <c r="AU146" s="65"/>
      <c r="AV146" s="65"/>
      <c r="AW146" s="65"/>
      <c r="AX146" s="65"/>
      <c r="AY146" s="65"/>
      <c r="AZ146" s="65"/>
      <c r="BA146" s="65"/>
      <c r="BB146" s="65"/>
      <c r="BC146" s="65"/>
      <c r="BD146" s="65"/>
      <c r="BE146" s="65"/>
      <c r="BF146" s="65"/>
      <c r="BG146" s="65"/>
      <c r="BH146" s="65"/>
      <c r="BI146" s="65"/>
      <c r="BJ146" s="65"/>
      <c r="BK146" s="65"/>
      <c r="BL146" s="65"/>
      <c r="BM146" s="65"/>
      <c r="BN146" s="65"/>
      <c r="BO146" s="65"/>
      <c r="BP146" s="65"/>
      <c r="BQ146" s="65"/>
      <c r="BR146" s="65"/>
      <c r="BS146" s="65"/>
      <c r="BT146" s="65"/>
      <c r="BU146" s="65"/>
      <c r="BV146" s="65"/>
      <c r="BW146" s="65"/>
      <c r="BX146" s="65"/>
      <c r="BY146" s="65"/>
      <c r="BZ146" s="65"/>
      <c r="CA146" s="65"/>
      <c r="CB146" s="65"/>
      <c r="CC146" s="65"/>
      <c r="CD146" s="65">
        <v>1</v>
      </c>
      <c r="CE146" s="65">
        <v>1</v>
      </c>
      <c r="CF146" s="65">
        <v>1</v>
      </c>
      <c r="CG146" s="65"/>
      <c r="CH146" s="65"/>
      <c r="CI146" s="65"/>
      <c r="CJ146" s="65"/>
      <c r="CK146" s="65"/>
      <c r="CL146" s="65"/>
      <c r="CM146" s="65"/>
      <c r="CN146" s="65"/>
      <c r="CO146" s="65"/>
      <c r="CP146" s="65"/>
      <c r="CQ146" s="65"/>
    </row>
    <row r="147" spans="2:95" ht="15.75" customHeight="1">
      <c r="B147" s="109" t="s">
        <v>53</v>
      </c>
      <c r="C147" s="110"/>
      <c r="D147" s="131">
        <v>30</v>
      </c>
      <c r="E147" s="87" t="s">
        <v>83</v>
      </c>
      <c r="F147" s="206">
        <f>'TV reitingai'!F228</f>
        <v>0.3</v>
      </c>
      <c r="G147" s="206">
        <f>'TV reitingai'!G228</f>
        <v>0.2</v>
      </c>
      <c r="H147" s="206">
        <f t="shared" si="94"/>
        <v>0.89999999999999991</v>
      </c>
      <c r="I147" s="206">
        <f t="shared" si="95"/>
        <v>0.60000000000000009</v>
      </c>
      <c r="J147" s="340">
        <v>3</v>
      </c>
      <c r="K147" s="87">
        <f t="shared" si="96"/>
        <v>3</v>
      </c>
      <c r="L147" s="126">
        <f t="shared" si="92"/>
        <v>30</v>
      </c>
      <c r="M147" s="242">
        <f t="shared" si="90"/>
        <v>180</v>
      </c>
      <c r="N147" s="134">
        <f t="shared" si="91"/>
        <v>0.5</v>
      </c>
      <c r="O147" s="127">
        <f t="shared" si="93"/>
        <v>90</v>
      </c>
      <c r="P147" s="88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  <c r="AF147" s="65"/>
      <c r="AG147" s="65"/>
      <c r="AH147" s="65"/>
      <c r="AI147" s="65"/>
      <c r="AJ147" s="65"/>
      <c r="AK147" s="65"/>
      <c r="AL147" s="65"/>
      <c r="AM147" s="65"/>
      <c r="AN147" s="65"/>
      <c r="AO147" s="65"/>
      <c r="AP147" s="65"/>
      <c r="AQ147" s="65"/>
      <c r="AR147" s="65"/>
      <c r="AS147" s="65"/>
      <c r="AT147" s="65"/>
      <c r="AU147" s="65"/>
      <c r="AV147" s="65"/>
      <c r="AW147" s="65"/>
      <c r="AX147" s="65"/>
      <c r="AY147" s="65"/>
      <c r="AZ147" s="65"/>
      <c r="BA147" s="65"/>
      <c r="BB147" s="65"/>
      <c r="BC147" s="65"/>
      <c r="BD147" s="65"/>
      <c r="BE147" s="65"/>
      <c r="BF147" s="65"/>
      <c r="BG147" s="65"/>
      <c r="BH147" s="65"/>
      <c r="BI147" s="65"/>
      <c r="BJ147" s="65"/>
      <c r="BK147" s="65"/>
      <c r="BL147" s="65"/>
      <c r="BM147" s="65"/>
      <c r="BN147" s="65"/>
      <c r="BO147" s="65"/>
      <c r="BP147" s="65"/>
      <c r="BQ147" s="65"/>
      <c r="BR147" s="65"/>
      <c r="BS147" s="65"/>
      <c r="BT147" s="65"/>
      <c r="BU147" s="65"/>
      <c r="BV147" s="65"/>
      <c r="BW147" s="65"/>
      <c r="BX147" s="65"/>
      <c r="BY147" s="65"/>
      <c r="BZ147" s="65"/>
      <c r="CA147" s="65"/>
      <c r="CB147" s="65"/>
      <c r="CC147" s="65"/>
      <c r="CD147" s="65">
        <v>1</v>
      </c>
      <c r="CE147" s="65">
        <v>1</v>
      </c>
      <c r="CF147" s="65">
        <v>1</v>
      </c>
      <c r="CG147" s="65"/>
      <c r="CH147" s="65"/>
      <c r="CI147" s="65"/>
      <c r="CJ147" s="65"/>
      <c r="CK147" s="65"/>
      <c r="CL147" s="65"/>
      <c r="CM147" s="65"/>
      <c r="CN147" s="65"/>
      <c r="CO147" s="65"/>
      <c r="CP147" s="65"/>
      <c r="CQ147" s="65"/>
    </row>
    <row r="148" spans="2:95" ht="15.75" customHeight="1">
      <c r="B148" s="109" t="s">
        <v>53</v>
      </c>
      <c r="C148" s="110"/>
      <c r="D148" s="131">
        <v>30</v>
      </c>
      <c r="E148" s="87" t="s">
        <v>84</v>
      </c>
      <c r="F148" s="206">
        <f>'TV reitingai'!F229</f>
        <v>0.4</v>
      </c>
      <c r="G148" s="206">
        <f>'TV reitingai'!G229</f>
        <v>0.2</v>
      </c>
      <c r="H148" s="206">
        <f t="shared" si="94"/>
        <v>1.2000000000000002</v>
      </c>
      <c r="I148" s="206">
        <f t="shared" si="95"/>
        <v>0.60000000000000009</v>
      </c>
      <c r="J148" s="340">
        <v>3</v>
      </c>
      <c r="K148" s="87">
        <f t="shared" si="96"/>
        <v>3</v>
      </c>
      <c r="L148" s="126">
        <f t="shared" si="92"/>
        <v>30</v>
      </c>
      <c r="M148" s="242">
        <f t="shared" si="90"/>
        <v>180</v>
      </c>
      <c r="N148" s="134">
        <f t="shared" si="91"/>
        <v>0.5</v>
      </c>
      <c r="O148" s="127">
        <f t="shared" si="93"/>
        <v>90</v>
      </c>
      <c r="P148" s="88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  <c r="AD148" s="65"/>
      <c r="AE148" s="65"/>
      <c r="AF148" s="65"/>
      <c r="AG148" s="65"/>
      <c r="AH148" s="65"/>
      <c r="AI148" s="65"/>
      <c r="AJ148" s="65"/>
      <c r="AK148" s="65"/>
      <c r="AL148" s="65"/>
      <c r="AM148" s="65"/>
      <c r="AN148" s="65"/>
      <c r="AO148" s="65"/>
      <c r="AP148" s="65"/>
      <c r="AQ148" s="65"/>
      <c r="AR148" s="65"/>
      <c r="AS148" s="65"/>
      <c r="AT148" s="65"/>
      <c r="AU148" s="65"/>
      <c r="AV148" s="65"/>
      <c r="AW148" s="65"/>
      <c r="AX148" s="65"/>
      <c r="AY148" s="65"/>
      <c r="AZ148" s="65"/>
      <c r="BA148" s="65"/>
      <c r="BB148" s="65"/>
      <c r="BC148" s="65"/>
      <c r="BD148" s="65"/>
      <c r="BE148" s="65"/>
      <c r="BF148" s="65"/>
      <c r="BG148" s="65"/>
      <c r="BH148" s="65"/>
      <c r="BI148" s="65"/>
      <c r="BJ148" s="65"/>
      <c r="BK148" s="65"/>
      <c r="BL148" s="65"/>
      <c r="BM148" s="65"/>
      <c r="BN148" s="65"/>
      <c r="BO148" s="65"/>
      <c r="BP148" s="65"/>
      <c r="BQ148" s="65"/>
      <c r="BR148" s="65"/>
      <c r="BS148" s="65"/>
      <c r="BT148" s="65"/>
      <c r="BU148" s="65"/>
      <c r="BV148" s="65"/>
      <c r="BW148" s="65"/>
      <c r="BX148" s="65"/>
      <c r="BY148" s="65"/>
      <c r="BZ148" s="65"/>
      <c r="CA148" s="65"/>
      <c r="CB148" s="65"/>
      <c r="CC148" s="65"/>
      <c r="CD148" s="65">
        <v>1</v>
      </c>
      <c r="CE148" s="65">
        <v>1</v>
      </c>
      <c r="CF148" s="65">
        <v>1</v>
      </c>
      <c r="CG148" s="65"/>
      <c r="CH148" s="65"/>
      <c r="CI148" s="65"/>
      <c r="CJ148" s="65"/>
      <c r="CK148" s="65"/>
      <c r="CL148" s="65"/>
      <c r="CM148" s="65"/>
      <c r="CN148" s="65"/>
      <c r="CO148" s="65"/>
      <c r="CP148" s="65"/>
      <c r="CQ148" s="65"/>
    </row>
    <row r="149" spans="2:95" ht="15.75" customHeight="1">
      <c r="B149" s="109" t="s">
        <v>53</v>
      </c>
      <c r="C149" s="110"/>
      <c r="D149" s="131">
        <v>30</v>
      </c>
      <c r="E149" s="87" t="s">
        <v>85</v>
      </c>
      <c r="F149" s="206">
        <f>'TV reitingai'!F230</f>
        <v>0.2</v>
      </c>
      <c r="G149" s="206">
        <f>'TV reitingai'!G230</f>
        <v>0.2</v>
      </c>
      <c r="H149" s="206">
        <f t="shared" si="94"/>
        <v>0.60000000000000009</v>
      </c>
      <c r="I149" s="206">
        <f t="shared" si="95"/>
        <v>0.60000000000000009</v>
      </c>
      <c r="J149" s="340">
        <v>3</v>
      </c>
      <c r="K149" s="87">
        <f>SUM(Q149:CQ149)</f>
        <v>3</v>
      </c>
      <c r="L149" s="126">
        <f t="shared" si="92"/>
        <v>30</v>
      </c>
      <c r="M149" s="242">
        <f t="shared" si="90"/>
        <v>180</v>
      </c>
      <c r="N149" s="134">
        <f t="shared" si="91"/>
        <v>0.5</v>
      </c>
      <c r="O149" s="127">
        <f t="shared" si="93"/>
        <v>90</v>
      </c>
      <c r="P149" s="88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  <c r="AD149" s="65"/>
      <c r="AE149" s="65"/>
      <c r="AF149" s="65"/>
      <c r="AG149" s="65"/>
      <c r="AH149" s="65"/>
      <c r="AI149" s="65"/>
      <c r="AJ149" s="65"/>
      <c r="AK149" s="65"/>
      <c r="AL149" s="65"/>
      <c r="AM149" s="65"/>
      <c r="AN149" s="65"/>
      <c r="AO149" s="65"/>
      <c r="AP149" s="65"/>
      <c r="AQ149" s="65"/>
      <c r="AR149" s="65"/>
      <c r="AS149" s="65"/>
      <c r="AT149" s="65"/>
      <c r="AU149" s="65"/>
      <c r="AV149" s="65"/>
      <c r="AW149" s="65"/>
      <c r="AX149" s="65"/>
      <c r="AY149" s="65"/>
      <c r="AZ149" s="65"/>
      <c r="BA149" s="65"/>
      <c r="BB149" s="65"/>
      <c r="BC149" s="65"/>
      <c r="BD149" s="65"/>
      <c r="BE149" s="65"/>
      <c r="BF149" s="65"/>
      <c r="BG149" s="65"/>
      <c r="BH149" s="65"/>
      <c r="BI149" s="65"/>
      <c r="BJ149" s="65"/>
      <c r="BK149" s="65"/>
      <c r="BL149" s="65"/>
      <c r="BM149" s="65"/>
      <c r="BN149" s="65"/>
      <c r="BO149" s="65"/>
      <c r="BP149" s="65"/>
      <c r="BQ149" s="65"/>
      <c r="BR149" s="65"/>
      <c r="BS149" s="65"/>
      <c r="BT149" s="65"/>
      <c r="BU149" s="65"/>
      <c r="BV149" s="65"/>
      <c r="BW149" s="65"/>
      <c r="BX149" s="65"/>
      <c r="BY149" s="65"/>
      <c r="BZ149" s="65"/>
      <c r="CA149" s="65"/>
      <c r="CB149" s="65"/>
      <c r="CC149" s="65"/>
      <c r="CD149" s="65">
        <v>1</v>
      </c>
      <c r="CE149" s="65">
        <v>1</v>
      </c>
      <c r="CF149" s="65">
        <v>1</v>
      </c>
      <c r="CG149" s="65"/>
      <c r="CH149" s="65"/>
      <c r="CI149" s="65"/>
      <c r="CJ149" s="65"/>
      <c r="CK149" s="65"/>
      <c r="CL149" s="65"/>
      <c r="CM149" s="65"/>
      <c r="CN149" s="65"/>
      <c r="CO149" s="65"/>
      <c r="CP149" s="65"/>
      <c r="CQ149" s="65"/>
    </row>
    <row r="150" spans="2:95" ht="15.75" customHeight="1">
      <c r="B150" s="109" t="s">
        <v>53</v>
      </c>
      <c r="C150" s="110"/>
      <c r="D150" s="131">
        <v>30</v>
      </c>
      <c r="E150" s="87" t="s">
        <v>86</v>
      </c>
      <c r="F150" s="206">
        <f>'TV reitingai'!F231</f>
        <v>0.2</v>
      </c>
      <c r="G150" s="206">
        <f>'TV reitingai'!G231</f>
        <v>0.2</v>
      </c>
      <c r="H150" s="206">
        <f t="shared" si="94"/>
        <v>0.60000000000000009</v>
      </c>
      <c r="I150" s="206">
        <f t="shared" si="95"/>
        <v>0.60000000000000009</v>
      </c>
      <c r="J150" s="340">
        <v>3</v>
      </c>
      <c r="K150" s="87">
        <f t="shared" si="96"/>
        <v>3</v>
      </c>
      <c r="L150" s="126">
        <f t="shared" si="92"/>
        <v>30</v>
      </c>
      <c r="M150" s="242">
        <f t="shared" si="90"/>
        <v>180</v>
      </c>
      <c r="N150" s="134">
        <f t="shared" si="91"/>
        <v>0.5</v>
      </c>
      <c r="O150" s="127">
        <f t="shared" si="93"/>
        <v>90</v>
      </c>
      <c r="P150" s="88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65"/>
      <c r="AI150" s="65"/>
      <c r="AJ150" s="65"/>
      <c r="AK150" s="65"/>
      <c r="AL150" s="65"/>
      <c r="AM150" s="65"/>
      <c r="AN150" s="65"/>
      <c r="AO150" s="65"/>
      <c r="AP150" s="65"/>
      <c r="AQ150" s="65"/>
      <c r="AR150" s="65"/>
      <c r="AS150" s="65"/>
      <c r="AT150" s="65"/>
      <c r="AU150" s="65"/>
      <c r="AV150" s="65"/>
      <c r="AW150" s="65"/>
      <c r="AX150" s="65"/>
      <c r="AY150" s="65"/>
      <c r="AZ150" s="65"/>
      <c r="BA150" s="65"/>
      <c r="BB150" s="65"/>
      <c r="BC150" s="65"/>
      <c r="BD150" s="65"/>
      <c r="BE150" s="65"/>
      <c r="BF150" s="65"/>
      <c r="BG150" s="65"/>
      <c r="BH150" s="65"/>
      <c r="BI150" s="65"/>
      <c r="BJ150" s="65"/>
      <c r="BK150" s="65"/>
      <c r="BL150" s="65"/>
      <c r="BM150" s="65"/>
      <c r="BN150" s="65"/>
      <c r="BO150" s="65"/>
      <c r="BP150" s="65"/>
      <c r="BQ150" s="65"/>
      <c r="BR150" s="65"/>
      <c r="BS150" s="65"/>
      <c r="BT150" s="65"/>
      <c r="BU150" s="65"/>
      <c r="BV150" s="65"/>
      <c r="BW150" s="65"/>
      <c r="BX150" s="65"/>
      <c r="BY150" s="65"/>
      <c r="BZ150" s="65"/>
      <c r="CA150" s="65"/>
      <c r="CB150" s="65"/>
      <c r="CC150" s="65"/>
      <c r="CD150" s="65">
        <v>1</v>
      </c>
      <c r="CE150" s="65">
        <v>1</v>
      </c>
      <c r="CF150" s="65">
        <v>1</v>
      </c>
      <c r="CG150" s="65"/>
      <c r="CH150" s="65"/>
      <c r="CI150" s="65"/>
      <c r="CJ150" s="65"/>
      <c r="CK150" s="65"/>
      <c r="CL150" s="65"/>
      <c r="CM150" s="65"/>
      <c r="CN150" s="65"/>
      <c r="CO150" s="65"/>
      <c r="CP150" s="65"/>
      <c r="CQ150" s="65"/>
    </row>
    <row r="151" spans="2:95" ht="15.75" customHeight="1">
      <c r="B151" s="109" t="s">
        <v>53</v>
      </c>
      <c r="C151" s="110"/>
      <c r="D151" s="131">
        <v>30</v>
      </c>
      <c r="E151" s="87" t="s">
        <v>87</v>
      </c>
      <c r="F151" s="206">
        <f>'TV reitingai'!F232</f>
        <v>0.2</v>
      </c>
      <c r="G151" s="206">
        <f>'TV reitingai'!G232</f>
        <v>0.2</v>
      </c>
      <c r="H151" s="206">
        <f t="shared" si="94"/>
        <v>0.60000000000000009</v>
      </c>
      <c r="I151" s="206">
        <f t="shared" si="95"/>
        <v>0.60000000000000009</v>
      </c>
      <c r="J151" s="340">
        <v>3</v>
      </c>
      <c r="K151" s="87">
        <f t="shared" si="96"/>
        <v>3</v>
      </c>
      <c r="L151" s="126">
        <f t="shared" si="92"/>
        <v>30</v>
      </c>
      <c r="M151" s="242">
        <f t="shared" si="90"/>
        <v>180</v>
      </c>
      <c r="N151" s="134">
        <f t="shared" si="91"/>
        <v>0.5</v>
      </c>
      <c r="O151" s="127">
        <f t="shared" si="93"/>
        <v>90</v>
      </c>
      <c r="P151" s="88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65"/>
      <c r="AB151" s="65"/>
      <c r="AC151" s="65"/>
      <c r="AD151" s="65"/>
      <c r="AE151" s="65"/>
      <c r="AF151" s="65"/>
      <c r="AG151" s="65"/>
      <c r="AH151" s="65"/>
      <c r="AI151" s="65"/>
      <c r="AJ151" s="65"/>
      <c r="AK151" s="65"/>
      <c r="AL151" s="65"/>
      <c r="AM151" s="65"/>
      <c r="AN151" s="65"/>
      <c r="AO151" s="65"/>
      <c r="AP151" s="65"/>
      <c r="AQ151" s="65"/>
      <c r="AR151" s="65"/>
      <c r="AS151" s="65"/>
      <c r="AT151" s="65"/>
      <c r="AU151" s="65"/>
      <c r="AV151" s="65"/>
      <c r="AW151" s="65"/>
      <c r="AX151" s="65"/>
      <c r="AY151" s="65"/>
      <c r="AZ151" s="65"/>
      <c r="BA151" s="65"/>
      <c r="BB151" s="65"/>
      <c r="BC151" s="65"/>
      <c r="BD151" s="65"/>
      <c r="BE151" s="65"/>
      <c r="BF151" s="65"/>
      <c r="BG151" s="65"/>
      <c r="BH151" s="65"/>
      <c r="BI151" s="65"/>
      <c r="BJ151" s="65"/>
      <c r="BK151" s="65"/>
      <c r="BL151" s="65"/>
      <c r="BM151" s="65"/>
      <c r="BN151" s="65"/>
      <c r="BO151" s="65"/>
      <c r="BP151" s="65"/>
      <c r="BQ151" s="65"/>
      <c r="BR151" s="65"/>
      <c r="BS151" s="65"/>
      <c r="BT151" s="65"/>
      <c r="BU151" s="65"/>
      <c r="BV151" s="65"/>
      <c r="BW151" s="65"/>
      <c r="BX151" s="65"/>
      <c r="BY151" s="65"/>
      <c r="BZ151" s="65"/>
      <c r="CA151" s="65"/>
      <c r="CB151" s="65"/>
      <c r="CC151" s="65"/>
      <c r="CD151" s="65">
        <v>1</v>
      </c>
      <c r="CE151" s="65">
        <v>1</v>
      </c>
      <c r="CF151" s="65">
        <v>1</v>
      </c>
      <c r="CG151" s="65"/>
      <c r="CH151" s="65"/>
      <c r="CI151" s="65"/>
      <c r="CJ151" s="65"/>
      <c r="CK151" s="65"/>
      <c r="CL151" s="65"/>
      <c r="CM151" s="65"/>
      <c r="CN151" s="65"/>
      <c r="CO151" s="65"/>
      <c r="CP151" s="65"/>
      <c r="CQ151" s="65"/>
    </row>
    <row r="152" spans="2:95" ht="15.75" customHeight="1">
      <c r="B152" s="172" t="s">
        <v>53</v>
      </c>
      <c r="C152" s="173"/>
      <c r="D152" s="174">
        <v>30</v>
      </c>
      <c r="E152" s="175" t="s">
        <v>88</v>
      </c>
      <c r="F152" s="207">
        <f>'TV reitingai'!F233</f>
        <v>0.3</v>
      </c>
      <c r="G152" s="207">
        <f>'TV reitingai'!G233</f>
        <v>0.2</v>
      </c>
      <c r="H152" s="207">
        <f t="shared" si="94"/>
        <v>0.89999999999999991</v>
      </c>
      <c r="I152" s="207">
        <f t="shared" si="95"/>
        <v>0.60000000000000009</v>
      </c>
      <c r="J152" s="341">
        <v>3</v>
      </c>
      <c r="K152" s="175">
        <f t="shared" si="96"/>
        <v>3</v>
      </c>
      <c r="L152" s="176">
        <f t="shared" si="92"/>
        <v>30</v>
      </c>
      <c r="M152" s="243">
        <f t="shared" si="90"/>
        <v>180</v>
      </c>
      <c r="N152" s="188">
        <f t="shared" si="91"/>
        <v>0.5</v>
      </c>
      <c r="O152" s="178">
        <f t="shared" si="93"/>
        <v>90</v>
      </c>
      <c r="P152" s="88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  <c r="AD152" s="65"/>
      <c r="AE152" s="65"/>
      <c r="AF152" s="65"/>
      <c r="AG152" s="65"/>
      <c r="AH152" s="65"/>
      <c r="AI152" s="65"/>
      <c r="AJ152" s="65"/>
      <c r="AK152" s="65"/>
      <c r="AL152" s="65"/>
      <c r="AM152" s="65"/>
      <c r="AN152" s="65"/>
      <c r="AO152" s="65"/>
      <c r="AP152" s="65"/>
      <c r="AQ152" s="65"/>
      <c r="AR152" s="65"/>
      <c r="AS152" s="65"/>
      <c r="AT152" s="65"/>
      <c r="AU152" s="65"/>
      <c r="AV152" s="65"/>
      <c r="AW152" s="65"/>
      <c r="AX152" s="65"/>
      <c r="AY152" s="65"/>
      <c r="AZ152" s="65"/>
      <c r="BA152" s="65"/>
      <c r="BB152" s="65"/>
      <c r="BC152" s="65"/>
      <c r="BD152" s="65"/>
      <c r="BE152" s="65"/>
      <c r="BF152" s="65"/>
      <c r="BG152" s="65"/>
      <c r="BH152" s="65"/>
      <c r="BI152" s="65"/>
      <c r="BJ152" s="65"/>
      <c r="BK152" s="65"/>
      <c r="BL152" s="65"/>
      <c r="BM152" s="65"/>
      <c r="BN152" s="65"/>
      <c r="BO152" s="65"/>
      <c r="BP152" s="65"/>
      <c r="BQ152" s="65"/>
      <c r="BR152" s="65"/>
      <c r="BS152" s="65"/>
      <c r="BT152" s="65"/>
      <c r="BU152" s="65"/>
      <c r="BV152" s="65"/>
      <c r="BW152" s="65"/>
      <c r="BX152" s="65"/>
      <c r="BY152" s="65"/>
      <c r="BZ152" s="65"/>
      <c r="CA152" s="65"/>
      <c r="CB152" s="65"/>
      <c r="CC152" s="65"/>
      <c r="CD152" s="65">
        <v>1</v>
      </c>
      <c r="CE152" s="65">
        <v>1</v>
      </c>
      <c r="CF152" s="65">
        <v>1</v>
      </c>
      <c r="CG152" s="65"/>
      <c r="CH152" s="65"/>
      <c r="CI152" s="65"/>
      <c r="CJ152" s="65"/>
      <c r="CK152" s="65"/>
      <c r="CL152" s="65"/>
      <c r="CM152" s="65"/>
      <c r="CN152" s="65"/>
      <c r="CO152" s="65"/>
      <c r="CP152" s="65"/>
      <c r="CQ152" s="65"/>
    </row>
    <row r="153" spans="2:95" ht="15.75" customHeight="1">
      <c r="B153" s="109" t="s">
        <v>53</v>
      </c>
      <c r="C153" s="110"/>
      <c r="D153" s="131">
        <v>30</v>
      </c>
      <c r="E153" s="87" t="s">
        <v>90</v>
      </c>
      <c r="F153" s="206">
        <f>'TV reitingai'!F234</f>
        <v>0.2</v>
      </c>
      <c r="G153" s="206">
        <f>'TV reitingai'!G234</f>
        <v>0.2</v>
      </c>
      <c r="H153" s="206">
        <f t="shared" si="94"/>
        <v>1</v>
      </c>
      <c r="I153" s="206">
        <f t="shared" si="95"/>
        <v>1</v>
      </c>
      <c r="J153" s="340">
        <v>5</v>
      </c>
      <c r="K153" s="87">
        <f t="shared" si="96"/>
        <v>5</v>
      </c>
      <c r="L153" s="126">
        <f>2*30</f>
        <v>60</v>
      </c>
      <c r="M153" s="242">
        <f t="shared" ref="M153:M159" si="97">4*30*J153</f>
        <v>600</v>
      </c>
      <c r="N153" s="134">
        <f t="shared" ref="N153:N159" si="98">1-(O153/M153)</f>
        <v>0.5</v>
      </c>
      <c r="O153" s="127">
        <f t="shared" si="93"/>
        <v>300</v>
      </c>
      <c r="P153" s="88"/>
      <c r="Q153" s="65"/>
      <c r="R153" s="65"/>
      <c r="S153" s="65"/>
      <c r="T153" s="65"/>
      <c r="U153" s="65"/>
      <c r="V153" s="65"/>
      <c r="W153" s="65"/>
      <c r="X153" s="65"/>
      <c r="Y153" s="65"/>
      <c r="Z153" s="65"/>
      <c r="AA153" s="65"/>
      <c r="AB153" s="65"/>
      <c r="AC153" s="65"/>
      <c r="AD153" s="65"/>
      <c r="AE153" s="65"/>
      <c r="AF153" s="65"/>
      <c r="AG153" s="65"/>
      <c r="AH153" s="65"/>
      <c r="AI153" s="65"/>
      <c r="AJ153" s="65"/>
      <c r="AK153" s="65"/>
      <c r="AL153" s="65"/>
      <c r="AM153" s="65"/>
      <c r="AN153" s="65"/>
      <c r="AO153" s="65"/>
      <c r="AP153" s="65"/>
      <c r="AQ153" s="65"/>
      <c r="AR153" s="65"/>
      <c r="AS153" s="65"/>
      <c r="AT153" s="65"/>
      <c r="AU153" s="65"/>
      <c r="AV153" s="65"/>
      <c r="AW153" s="65"/>
      <c r="AX153" s="65"/>
      <c r="AY153" s="65"/>
      <c r="AZ153" s="65"/>
      <c r="BA153" s="65"/>
      <c r="BB153" s="65"/>
      <c r="BC153" s="65"/>
      <c r="BD153" s="65"/>
      <c r="BE153" s="65"/>
      <c r="BF153" s="65"/>
      <c r="BG153" s="65"/>
      <c r="BH153" s="65"/>
      <c r="BI153" s="65"/>
      <c r="BJ153" s="65"/>
      <c r="BK153" s="65"/>
      <c r="BL153" s="65"/>
      <c r="BM153" s="65"/>
      <c r="BN153" s="65"/>
      <c r="BO153" s="65"/>
      <c r="BP153" s="65"/>
      <c r="BQ153" s="65"/>
      <c r="BR153" s="65"/>
      <c r="BS153" s="65"/>
      <c r="BT153" s="65"/>
      <c r="BU153" s="65"/>
      <c r="BV153" s="65"/>
      <c r="BW153" s="65"/>
      <c r="BX153" s="65"/>
      <c r="BY153" s="65"/>
      <c r="BZ153" s="65"/>
      <c r="CA153" s="65"/>
      <c r="CB153" s="65"/>
      <c r="CC153" s="65"/>
      <c r="CD153" s="65">
        <v>1</v>
      </c>
      <c r="CE153" s="65">
        <v>1</v>
      </c>
      <c r="CF153" s="65">
        <v>1</v>
      </c>
      <c r="CG153" s="65">
        <v>2</v>
      </c>
      <c r="CH153" s="65"/>
      <c r="CI153" s="65"/>
      <c r="CJ153" s="65"/>
      <c r="CK153" s="65"/>
      <c r="CL153" s="65"/>
      <c r="CM153" s="65"/>
      <c r="CN153" s="65"/>
      <c r="CO153" s="65"/>
      <c r="CP153" s="65"/>
      <c r="CQ153" s="65"/>
    </row>
    <row r="154" spans="2:95" ht="15.75" customHeight="1">
      <c r="B154" s="109" t="s">
        <v>53</v>
      </c>
      <c r="C154" s="110"/>
      <c r="D154" s="131">
        <v>30</v>
      </c>
      <c r="E154" s="87" t="s">
        <v>91</v>
      </c>
      <c r="F154" s="206">
        <f>'TV reitingai'!F235</f>
        <v>0.4</v>
      </c>
      <c r="G154" s="206">
        <f>'TV reitingai'!G235</f>
        <v>0.4</v>
      </c>
      <c r="H154" s="206">
        <f t="shared" si="94"/>
        <v>2</v>
      </c>
      <c r="I154" s="206">
        <f t="shared" si="95"/>
        <v>2</v>
      </c>
      <c r="J154" s="340">
        <v>5</v>
      </c>
      <c r="K154" s="87">
        <f t="shared" si="96"/>
        <v>5</v>
      </c>
      <c r="L154" s="126">
        <f t="shared" ref="L154:L159" si="99">2*30</f>
        <v>60</v>
      </c>
      <c r="M154" s="242">
        <f t="shared" si="97"/>
        <v>600</v>
      </c>
      <c r="N154" s="134">
        <f t="shared" si="98"/>
        <v>0.5</v>
      </c>
      <c r="O154" s="127">
        <f t="shared" si="93"/>
        <v>300</v>
      </c>
      <c r="P154" s="88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  <c r="AD154" s="65"/>
      <c r="AE154" s="65"/>
      <c r="AF154" s="65"/>
      <c r="AG154" s="65"/>
      <c r="AH154" s="65"/>
      <c r="AI154" s="65"/>
      <c r="AJ154" s="65"/>
      <c r="AK154" s="65"/>
      <c r="AL154" s="65"/>
      <c r="AM154" s="65"/>
      <c r="AN154" s="65"/>
      <c r="AO154" s="65"/>
      <c r="AP154" s="65"/>
      <c r="AQ154" s="65"/>
      <c r="AR154" s="65"/>
      <c r="AS154" s="65"/>
      <c r="AT154" s="65"/>
      <c r="AU154" s="65"/>
      <c r="AV154" s="65"/>
      <c r="AW154" s="65"/>
      <c r="AX154" s="65"/>
      <c r="AY154" s="65"/>
      <c r="AZ154" s="65"/>
      <c r="BA154" s="65"/>
      <c r="BB154" s="65"/>
      <c r="BC154" s="65"/>
      <c r="BD154" s="65"/>
      <c r="BE154" s="65"/>
      <c r="BF154" s="65"/>
      <c r="BG154" s="65"/>
      <c r="BH154" s="65"/>
      <c r="BI154" s="65"/>
      <c r="BJ154" s="65"/>
      <c r="BK154" s="65"/>
      <c r="BL154" s="65"/>
      <c r="BM154" s="65"/>
      <c r="BN154" s="65"/>
      <c r="BO154" s="65"/>
      <c r="BP154" s="65"/>
      <c r="BQ154" s="65"/>
      <c r="BR154" s="65"/>
      <c r="BS154" s="65"/>
      <c r="BT154" s="65"/>
      <c r="BU154" s="65"/>
      <c r="BV154" s="65"/>
      <c r="BW154" s="65"/>
      <c r="BX154" s="65"/>
      <c r="BY154" s="65"/>
      <c r="BZ154" s="65"/>
      <c r="CA154" s="65"/>
      <c r="CB154" s="65"/>
      <c r="CC154" s="65"/>
      <c r="CD154" s="65">
        <v>1</v>
      </c>
      <c r="CE154" s="65">
        <v>1</v>
      </c>
      <c r="CF154" s="65">
        <v>1</v>
      </c>
      <c r="CG154" s="65">
        <v>2</v>
      </c>
      <c r="CH154" s="65"/>
      <c r="CI154" s="65"/>
      <c r="CJ154" s="65"/>
      <c r="CK154" s="65"/>
      <c r="CL154" s="65"/>
      <c r="CM154" s="65"/>
      <c r="CN154" s="65"/>
      <c r="CO154" s="65"/>
      <c r="CP154" s="65"/>
      <c r="CQ154" s="65"/>
    </row>
    <row r="155" spans="2:95" ht="15.6" customHeight="1">
      <c r="B155" s="109" t="s">
        <v>53</v>
      </c>
      <c r="C155" s="110"/>
      <c r="D155" s="131">
        <v>30</v>
      </c>
      <c r="E155" s="87" t="s">
        <v>92</v>
      </c>
      <c r="F155" s="206">
        <f>'TV reitingai'!F236</f>
        <v>0.6</v>
      </c>
      <c r="G155" s="206">
        <f>'TV reitingai'!G236</f>
        <v>0.7</v>
      </c>
      <c r="H155" s="206">
        <f t="shared" si="94"/>
        <v>3</v>
      </c>
      <c r="I155" s="206">
        <f t="shared" si="95"/>
        <v>3.5</v>
      </c>
      <c r="J155" s="340">
        <v>5</v>
      </c>
      <c r="K155" s="87">
        <f t="shared" si="96"/>
        <v>5</v>
      </c>
      <c r="L155" s="126">
        <f t="shared" si="99"/>
        <v>60</v>
      </c>
      <c r="M155" s="242">
        <f t="shared" si="97"/>
        <v>600</v>
      </c>
      <c r="N155" s="134">
        <f t="shared" si="98"/>
        <v>0.5</v>
      </c>
      <c r="O155" s="127">
        <f t="shared" si="93"/>
        <v>300</v>
      </c>
      <c r="P155" s="88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  <c r="AD155" s="65"/>
      <c r="AE155" s="65"/>
      <c r="AF155" s="65"/>
      <c r="AG155" s="65"/>
      <c r="AH155" s="65"/>
      <c r="AI155" s="65"/>
      <c r="AJ155" s="65"/>
      <c r="AK155" s="65"/>
      <c r="AL155" s="65"/>
      <c r="AM155" s="65"/>
      <c r="AN155" s="65"/>
      <c r="AO155" s="65"/>
      <c r="AP155" s="65"/>
      <c r="AQ155" s="65"/>
      <c r="AR155" s="65"/>
      <c r="AS155" s="65"/>
      <c r="AT155" s="65"/>
      <c r="AU155" s="65"/>
      <c r="AV155" s="65"/>
      <c r="AW155" s="65"/>
      <c r="AX155" s="65"/>
      <c r="AY155" s="65"/>
      <c r="AZ155" s="65"/>
      <c r="BA155" s="65"/>
      <c r="BB155" s="65"/>
      <c r="BC155" s="65"/>
      <c r="BD155" s="65"/>
      <c r="BE155" s="65"/>
      <c r="BF155" s="65"/>
      <c r="BG155" s="65"/>
      <c r="BH155" s="65"/>
      <c r="BI155" s="65"/>
      <c r="BJ155" s="65"/>
      <c r="BK155" s="65"/>
      <c r="BL155" s="65"/>
      <c r="BM155" s="65"/>
      <c r="BN155" s="65"/>
      <c r="BO155" s="65"/>
      <c r="BP155" s="65"/>
      <c r="BQ155" s="65"/>
      <c r="BR155" s="65"/>
      <c r="BS155" s="65"/>
      <c r="BT155" s="65"/>
      <c r="BU155" s="65"/>
      <c r="BV155" s="65"/>
      <c r="BW155" s="65"/>
      <c r="BX155" s="65"/>
      <c r="BY155" s="65"/>
      <c r="BZ155" s="65"/>
      <c r="CA155" s="65"/>
      <c r="CB155" s="65"/>
      <c r="CC155" s="65"/>
      <c r="CD155" s="65">
        <v>1</v>
      </c>
      <c r="CE155" s="65">
        <v>1</v>
      </c>
      <c r="CF155" s="65">
        <v>1</v>
      </c>
      <c r="CG155" s="65">
        <v>2</v>
      </c>
      <c r="CH155" s="65"/>
      <c r="CI155" s="65"/>
      <c r="CJ155" s="65"/>
      <c r="CK155" s="65"/>
      <c r="CL155" s="65"/>
      <c r="CM155" s="65"/>
      <c r="CN155" s="65"/>
      <c r="CO155" s="65"/>
      <c r="CP155" s="65"/>
      <c r="CQ155" s="65"/>
    </row>
    <row r="156" spans="2:95" ht="15.75" customHeight="1">
      <c r="B156" s="109" t="s">
        <v>53</v>
      </c>
      <c r="C156" s="110"/>
      <c r="D156" s="131">
        <v>30</v>
      </c>
      <c r="E156" s="87" t="s">
        <v>93</v>
      </c>
      <c r="F156" s="206">
        <f>'TV reitingai'!F237</f>
        <v>0.7</v>
      </c>
      <c r="G156" s="206">
        <f>'TV reitingai'!G237</f>
        <v>0.7</v>
      </c>
      <c r="H156" s="206">
        <f t="shared" si="94"/>
        <v>3.5</v>
      </c>
      <c r="I156" s="206">
        <f t="shared" si="95"/>
        <v>3.5</v>
      </c>
      <c r="J156" s="340">
        <v>5</v>
      </c>
      <c r="K156" s="87">
        <f t="shared" si="96"/>
        <v>5</v>
      </c>
      <c r="L156" s="126">
        <f t="shared" si="99"/>
        <v>60</v>
      </c>
      <c r="M156" s="242">
        <f t="shared" si="97"/>
        <v>600</v>
      </c>
      <c r="N156" s="134">
        <f t="shared" si="98"/>
        <v>0.5</v>
      </c>
      <c r="O156" s="127">
        <f t="shared" si="93"/>
        <v>300</v>
      </c>
      <c r="P156" s="88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  <c r="AF156" s="65"/>
      <c r="AG156" s="65"/>
      <c r="AH156" s="65"/>
      <c r="AI156" s="65"/>
      <c r="AJ156" s="65"/>
      <c r="AK156" s="65"/>
      <c r="AL156" s="65"/>
      <c r="AM156" s="65"/>
      <c r="AN156" s="65"/>
      <c r="AO156" s="65"/>
      <c r="AP156" s="65"/>
      <c r="AQ156" s="65"/>
      <c r="AR156" s="65"/>
      <c r="AS156" s="65"/>
      <c r="AT156" s="65"/>
      <c r="AU156" s="65"/>
      <c r="AV156" s="65"/>
      <c r="AW156" s="65"/>
      <c r="AX156" s="65"/>
      <c r="AY156" s="65"/>
      <c r="AZ156" s="65"/>
      <c r="BA156" s="65"/>
      <c r="BB156" s="65"/>
      <c r="BC156" s="65"/>
      <c r="BD156" s="65"/>
      <c r="BE156" s="65"/>
      <c r="BF156" s="65"/>
      <c r="BG156" s="65"/>
      <c r="BH156" s="65"/>
      <c r="BI156" s="65"/>
      <c r="BJ156" s="65"/>
      <c r="BK156" s="65"/>
      <c r="BL156" s="65"/>
      <c r="BM156" s="65"/>
      <c r="BN156" s="65"/>
      <c r="BO156" s="65"/>
      <c r="BP156" s="65"/>
      <c r="BQ156" s="65"/>
      <c r="BR156" s="65"/>
      <c r="BS156" s="65"/>
      <c r="BT156" s="65"/>
      <c r="BU156" s="65"/>
      <c r="BV156" s="65"/>
      <c r="BW156" s="65"/>
      <c r="BX156" s="65"/>
      <c r="BY156" s="65"/>
      <c r="BZ156" s="65"/>
      <c r="CA156" s="65"/>
      <c r="CB156" s="65"/>
      <c r="CC156" s="65"/>
      <c r="CD156" s="65">
        <v>1</v>
      </c>
      <c r="CE156" s="65">
        <v>1</v>
      </c>
      <c r="CF156" s="65">
        <v>1</v>
      </c>
      <c r="CG156" s="65">
        <v>2</v>
      </c>
      <c r="CH156" s="65"/>
      <c r="CI156" s="65"/>
      <c r="CJ156" s="65"/>
      <c r="CK156" s="65"/>
      <c r="CL156" s="65"/>
      <c r="CM156" s="65"/>
      <c r="CN156" s="65"/>
      <c r="CO156" s="65"/>
      <c r="CP156" s="65"/>
      <c r="CQ156" s="65"/>
    </row>
    <row r="157" spans="2:95" ht="15.75" customHeight="1">
      <c r="B157" s="109" t="s">
        <v>53</v>
      </c>
      <c r="C157" s="110"/>
      <c r="D157" s="131">
        <v>30</v>
      </c>
      <c r="E157" s="87" t="s">
        <v>94</v>
      </c>
      <c r="F157" s="206">
        <f>'TV reitingai'!F238</f>
        <v>0.7</v>
      </c>
      <c r="G157" s="206">
        <f>'TV reitingai'!G238</f>
        <v>0.7</v>
      </c>
      <c r="H157" s="206">
        <f t="shared" si="94"/>
        <v>3.5</v>
      </c>
      <c r="I157" s="206">
        <f t="shared" si="95"/>
        <v>3.5</v>
      </c>
      <c r="J157" s="340">
        <v>5</v>
      </c>
      <c r="K157" s="87">
        <f t="shared" si="96"/>
        <v>5</v>
      </c>
      <c r="L157" s="126">
        <f t="shared" si="99"/>
        <v>60</v>
      </c>
      <c r="M157" s="242">
        <f t="shared" si="97"/>
        <v>600</v>
      </c>
      <c r="N157" s="134">
        <f t="shared" si="98"/>
        <v>0.5</v>
      </c>
      <c r="O157" s="127">
        <f t="shared" si="93"/>
        <v>300</v>
      </c>
      <c r="P157" s="88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5"/>
      <c r="AB157" s="65"/>
      <c r="AC157" s="65"/>
      <c r="AD157" s="65"/>
      <c r="AE157" s="65"/>
      <c r="AF157" s="65"/>
      <c r="AG157" s="65"/>
      <c r="AH157" s="65"/>
      <c r="AI157" s="65"/>
      <c r="AJ157" s="65"/>
      <c r="AK157" s="65"/>
      <c r="AL157" s="65"/>
      <c r="AM157" s="65"/>
      <c r="AN157" s="65"/>
      <c r="AO157" s="65"/>
      <c r="AP157" s="65"/>
      <c r="AQ157" s="65"/>
      <c r="AR157" s="65"/>
      <c r="AS157" s="65"/>
      <c r="AT157" s="65"/>
      <c r="AU157" s="65"/>
      <c r="AV157" s="65"/>
      <c r="AW157" s="65"/>
      <c r="AX157" s="65"/>
      <c r="AY157" s="65"/>
      <c r="AZ157" s="65"/>
      <c r="BA157" s="65"/>
      <c r="BB157" s="65"/>
      <c r="BC157" s="65"/>
      <c r="BD157" s="65"/>
      <c r="BE157" s="65"/>
      <c r="BF157" s="65"/>
      <c r="BG157" s="65"/>
      <c r="BH157" s="65"/>
      <c r="BI157" s="65"/>
      <c r="BJ157" s="65"/>
      <c r="BK157" s="65"/>
      <c r="BL157" s="65"/>
      <c r="BM157" s="65"/>
      <c r="BN157" s="65"/>
      <c r="BO157" s="65"/>
      <c r="BP157" s="65"/>
      <c r="BQ157" s="65"/>
      <c r="BR157" s="65"/>
      <c r="BS157" s="65"/>
      <c r="BT157" s="65"/>
      <c r="BU157" s="65"/>
      <c r="BV157" s="65"/>
      <c r="BW157" s="65"/>
      <c r="BX157" s="65"/>
      <c r="BY157" s="65"/>
      <c r="BZ157" s="65"/>
      <c r="CA157" s="65"/>
      <c r="CB157" s="65"/>
      <c r="CC157" s="65"/>
      <c r="CD157" s="65">
        <v>1</v>
      </c>
      <c r="CE157" s="65">
        <v>1</v>
      </c>
      <c r="CF157" s="65">
        <v>1</v>
      </c>
      <c r="CG157" s="65">
        <v>2</v>
      </c>
      <c r="CH157" s="65"/>
      <c r="CI157" s="65"/>
      <c r="CJ157" s="65"/>
      <c r="CK157" s="65"/>
      <c r="CL157" s="65"/>
      <c r="CM157" s="65"/>
      <c r="CN157" s="65"/>
      <c r="CO157" s="65"/>
      <c r="CP157" s="65"/>
      <c r="CQ157" s="65"/>
    </row>
    <row r="158" spans="2:95" ht="15.75" customHeight="1">
      <c r="B158" s="109" t="s">
        <v>53</v>
      </c>
      <c r="C158" s="110"/>
      <c r="D158" s="131">
        <v>30</v>
      </c>
      <c r="E158" s="87" t="s">
        <v>95</v>
      </c>
      <c r="F158" s="206">
        <f>'TV reitingai'!F239</f>
        <v>0.3</v>
      </c>
      <c r="G158" s="206">
        <f>'TV reitingai'!G239</f>
        <v>0.4</v>
      </c>
      <c r="H158" s="206">
        <f t="shared" si="94"/>
        <v>1.5</v>
      </c>
      <c r="I158" s="206">
        <f t="shared" si="95"/>
        <v>2</v>
      </c>
      <c r="J158" s="340">
        <v>5</v>
      </c>
      <c r="K158" s="87">
        <f t="shared" si="96"/>
        <v>5</v>
      </c>
      <c r="L158" s="126">
        <f t="shared" si="99"/>
        <v>60</v>
      </c>
      <c r="M158" s="242">
        <f t="shared" si="97"/>
        <v>600</v>
      </c>
      <c r="N158" s="134">
        <f t="shared" si="98"/>
        <v>0.5</v>
      </c>
      <c r="O158" s="127">
        <f t="shared" si="93"/>
        <v>300</v>
      </c>
      <c r="P158" s="88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65"/>
      <c r="AB158" s="65"/>
      <c r="AC158" s="65"/>
      <c r="AD158" s="65"/>
      <c r="AE158" s="65"/>
      <c r="AF158" s="65"/>
      <c r="AG158" s="65"/>
      <c r="AH158" s="65"/>
      <c r="AI158" s="65"/>
      <c r="AJ158" s="65"/>
      <c r="AK158" s="65"/>
      <c r="AL158" s="65"/>
      <c r="AM158" s="65"/>
      <c r="AN158" s="65"/>
      <c r="AO158" s="65"/>
      <c r="AP158" s="65"/>
      <c r="AQ158" s="65"/>
      <c r="AR158" s="65"/>
      <c r="AS158" s="65"/>
      <c r="AT158" s="65"/>
      <c r="AU158" s="65"/>
      <c r="AV158" s="65"/>
      <c r="AW158" s="65"/>
      <c r="AX158" s="65"/>
      <c r="AY158" s="65"/>
      <c r="AZ158" s="65"/>
      <c r="BA158" s="65"/>
      <c r="BB158" s="65"/>
      <c r="BC158" s="65"/>
      <c r="BD158" s="65"/>
      <c r="BE158" s="65"/>
      <c r="BF158" s="65"/>
      <c r="BG158" s="65"/>
      <c r="BH158" s="65"/>
      <c r="BI158" s="65"/>
      <c r="BJ158" s="65"/>
      <c r="BK158" s="65"/>
      <c r="BL158" s="65"/>
      <c r="BM158" s="65"/>
      <c r="BN158" s="65"/>
      <c r="BO158" s="65"/>
      <c r="BP158" s="65"/>
      <c r="BQ158" s="65"/>
      <c r="BR158" s="65"/>
      <c r="BS158" s="65"/>
      <c r="BT158" s="65"/>
      <c r="BU158" s="65"/>
      <c r="BV158" s="65"/>
      <c r="BW158" s="65"/>
      <c r="BX158" s="65"/>
      <c r="BY158" s="65"/>
      <c r="BZ158" s="65"/>
      <c r="CA158" s="65"/>
      <c r="CB158" s="65"/>
      <c r="CC158" s="65"/>
      <c r="CD158" s="65">
        <v>1</v>
      </c>
      <c r="CE158" s="65">
        <v>1</v>
      </c>
      <c r="CF158" s="65">
        <v>1</v>
      </c>
      <c r="CG158" s="65">
        <v>2</v>
      </c>
      <c r="CH158" s="65"/>
      <c r="CI158" s="65"/>
      <c r="CJ158" s="65"/>
      <c r="CK158" s="65"/>
      <c r="CL158" s="65"/>
      <c r="CM158" s="65"/>
      <c r="CN158" s="65"/>
      <c r="CO158" s="65"/>
      <c r="CP158" s="65"/>
      <c r="CQ158" s="65"/>
    </row>
    <row r="159" spans="2:95" ht="15.75" customHeight="1">
      <c r="B159" s="165" t="s">
        <v>53</v>
      </c>
      <c r="C159" s="166"/>
      <c r="D159" s="167">
        <v>30</v>
      </c>
      <c r="E159" s="168" t="s">
        <v>96</v>
      </c>
      <c r="F159" s="208">
        <f>'TV reitingai'!F240</f>
        <v>0.2</v>
      </c>
      <c r="G159" s="208">
        <f>'TV reitingai'!G240</f>
        <v>0.3</v>
      </c>
      <c r="H159" s="208">
        <f t="shared" si="94"/>
        <v>1</v>
      </c>
      <c r="I159" s="208">
        <f t="shared" si="95"/>
        <v>1.5</v>
      </c>
      <c r="J159" s="342">
        <v>5</v>
      </c>
      <c r="K159" s="168">
        <f t="shared" si="96"/>
        <v>5</v>
      </c>
      <c r="L159" s="169">
        <f t="shared" si="99"/>
        <v>60</v>
      </c>
      <c r="M159" s="244">
        <f t="shared" si="97"/>
        <v>600</v>
      </c>
      <c r="N159" s="196">
        <f t="shared" si="98"/>
        <v>0.5</v>
      </c>
      <c r="O159" s="171">
        <f t="shared" si="93"/>
        <v>300</v>
      </c>
      <c r="P159" s="357"/>
      <c r="Q159" s="356"/>
      <c r="R159" s="356"/>
      <c r="S159" s="356"/>
      <c r="T159" s="356"/>
      <c r="U159" s="356"/>
      <c r="V159" s="356"/>
      <c r="W159" s="356"/>
      <c r="X159" s="356"/>
      <c r="Y159" s="356"/>
      <c r="Z159" s="356"/>
      <c r="AA159" s="356"/>
      <c r="AB159" s="356"/>
      <c r="AC159" s="356"/>
      <c r="AD159" s="356"/>
      <c r="AE159" s="356"/>
      <c r="AF159" s="356"/>
      <c r="AG159" s="356"/>
      <c r="AH159" s="356"/>
      <c r="AI159" s="356"/>
      <c r="AJ159" s="356"/>
      <c r="AK159" s="356"/>
      <c r="AL159" s="356"/>
      <c r="AM159" s="356"/>
      <c r="AN159" s="356"/>
      <c r="AO159" s="356"/>
      <c r="AP159" s="356"/>
      <c r="AQ159" s="356"/>
      <c r="AR159" s="356"/>
      <c r="AS159" s="356"/>
      <c r="AT159" s="356"/>
      <c r="AU159" s="356"/>
      <c r="AV159" s="356"/>
      <c r="AW159" s="356"/>
      <c r="AX159" s="356"/>
      <c r="AY159" s="356"/>
      <c r="AZ159" s="356"/>
      <c r="BA159" s="356"/>
      <c r="BB159" s="356"/>
      <c r="BC159" s="356"/>
      <c r="BD159" s="356"/>
      <c r="BE159" s="356"/>
      <c r="BF159" s="356"/>
      <c r="BG159" s="356"/>
      <c r="BH159" s="356"/>
      <c r="BI159" s="356"/>
      <c r="BJ159" s="356"/>
      <c r="BK159" s="356"/>
      <c r="BL159" s="356"/>
      <c r="BM159" s="356"/>
      <c r="BN159" s="356"/>
      <c r="BO159" s="356"/>
      <c r="BP159" s="356"/>
      <c r="BQ159" s="356"/>
      <c r="BR159" s="356"/>
      <c r="BS159" s="356"/>
      <c r="BT159" s="356"/>
      <c r="BU159" s="356"/>
      <c r="BV159" s="356"/>
      <c r="BW159" s="356"/>
      <c r="BX159" s="356"/>
      <c r="BY159" s="356"/>
      <c r="BZ159" s="356"/>
      <c r="CA159" s="356"/>
      <c r="CB159" s="356"/>
      <c r="CC159" s="356"/>
      <c r="CD159" s="359">
        <v>1</v>
      </c>
      <c r="CE159" s="360">
        <v>1</v>
      </c>
      <c r="CF159" s="360">
        <v>1</v>
      </c>
      <c r="CG159" s="360">
        <v>2</v>
      </c>
      <c r="CH159" s="356"/>
      <c r="CI159" s="356"/>
      <c r="CJ159" s="356"/>
      <c r="CK159" s="356"/>
      <c r="CL159" s="356"/>
      <c r="CM159" s="356"/>
      <c r="CN159" s="356"/>
      <c r="CO159" s="356"/>
      <c r="CP159" s="356"/>
      <c r="CQ159" s="357"/>
    </row>
    <row r="160" spans="2:95" s="1" customFormat="1" ht="15.75" customHeight="1">
      <c r="B160" s="257"/>
      <c r="C160" s="257"/>
      <c r="D160" s="258" t="s">
        <v>6</v>
      </c>
      <c r="E160" s="258"/>
      <c r="F160" s="259"/>
      <c r="G160" s="259"/>
      <c r="H160" s="259">
        <f>SUM(H15:H159)</f>
        <v>1639.9000000000008</v>
      </c>
      <c r="I160" s="259">
        <f t="shared" ref="I160:K160" si="100">SUM(I15:I159)</f>
        <v>1774.4999999999993</v>
      </c>
      <c r="J160" s="343">
        <f t="shared" si="100"/>
        <v>2018</v>
      </c>
      <c r="K160" s="259">
        <f t="shared" si="100"/>
        <v>2018</v>
      </c>
      <c r="L160" s="259"/>
      <c r="M160" s="260"/>
      <c r="N160" s="261"/>
      <c r="O160" s="262">
        <f>SUM(O16:O159)</f>
        <v>126446.28180001795</v>
      </c>
      <c r="P160" s="263"/>
      <c r="Q160" s="264">
        <f>SUM(Q16:Q159)</f>
        <v>0</v>
      </c>
      <c r="R160" s="264">
        <f t="shared" ref="R160:CC160" si="101">SUM(R16:R159)</f>
        <v>0</v>
      </c>
      <c r="S160" s="264">
        <f t="shared" si="101"/>
        <v>18</v>
      </c>
      <c r="T160" s="264">
        <f t="shared" si="101"/>
        <v>18</v>
      </c>
      <c r="U160" s="264">
        <f t="shared" si="101"/>
        <v>18</v>
      </c>
      <c r="V160" s="264">
        <f t="shared" si="101"/>
        <v>18</v>
      </c>
      <c r="W160" s="264">
        <f t="shared" si="101"/>
        <v>18</v>
      </c>
      <c r="X160" s="264">
        <f t="shared" si="101"/>
        <v>18</v>
      </c>
      <c r="Y160" s="264">
        <f t="shared" si="101"/>
        <v>18</v>
      </c>
      <c r="Z160" s="264">
        <f t="shared" si="101"/>
        <v>18</v>
      </c>
      <c r="AA160" s="264">
        <f t="shared" si="101"/>
        <v>20</v>
      </c>
      <c r="AB160" s="264">
        <f t="shared" si="101"/>
        <v>20</v>
      </c>
      <c r="AC160" s="264">
        <f t="shared" si="101"/>
        <v>20</v>
      </c>
      <c r="AD160" s="264">
        <f t="shared" si="101"/>
        <v>22</v>
      </c>
      <c r="AE160" s="264">
        <f t="shared" si="101"/>
        <v>20</v>
      </c>
      <c r="AF160" s="264">
        <f t="shared" si="101"/>
        <v>36</v>
      </c>
      <c r="AG160" s="264">
        <f t="shared" si="101"/>
        <v>72</v>
      </c>
      <c r="AH160" s="264">
        <f t="shared" si="101"/>
        <v>36</v>
      </c>
      <c r="AI160" s="264">
        <f t="shared" si="101"/>
        <v>36</v>
      </c>
      <c r="AJ160" s="264">
        <f t="shared" si="101"/>
        <v>36</v>
      </c>
      <c r="AK160" s="264">
        <f t="shared" si="101"/>
        <v>27</v>
      </c>
      <c r="AL160" s="264">
        <f t="shared" si="101"/>
        <v>25</v>
      </c>
      <c r="AM160" s="264">
        <f t="shared" si="101"/>
        <v>0</v>
      </c>
      <c r="AN160" s="264">
        <f t="shared" si="101"/>
        <v>0</v>
      </c>
      <c r="AO160" s="264">
        <f t="shared" si="101"/>
        <v>0</v>
      </c>
      <c r="AP160" s="264">
        <f t="shared" si="101"/>
        <v>0</v>
      </c>
      <c r="AQ160" s="264">
        <f t="shared" si="101"/>
        <v>0</v>
      </c>
      <c r="AR160" s="264">
        <f t="shared" si="101"/>
        <v>18</v>
      </c>
      <c r="AS160" s="264">
        <f t="shared" si="101"/>
        <v>18</v>
      </c>
      <c r="AT160" s="264">
        <f t="shared" si="101"/>
        <v>18</v>
      </c>
      <c r="AU160" s="264">
        <f t="shared" si="101"/>
        <v>24</v>
      </c>
      <c r="AV160" s="264">
        <f t="shared" si="101"/>
        <v>43</v>
      </c>
      <c r="AW160" s="264">
        <f t="shared" si="101"/>
        <v>46</v>
      </c>
      <c r="AX160" s="264">
        <f t="shared" si="101"/>
        <v>46</v>
      </c>
      <c r="AY160" s="264">
        <f t="shared" si="101"/>
        <v>47</v>
      </c>
      <c r="AZ160" s="264">
        <f t="shared" si="101"/>
        <v>47</v>
      </c>
      <c r="BA160" s="264">
        <f t="shared" si="101"/>
        <v>43</v>
      </c>
      <c r="BB160" s="264">
        <f t="shared" si="101"/>
        <v>43</v>
      </c>
      <c r="BC160" s="264">
        <f t="shared" si="101"/>
        <v>43</v>
      </c>
      <c r="BD160" s="264">
        <f t="shared" si="101"/>
        <v>43</v>
      </c>
      <c r="BE160" s="264">
        <f t="shared" si="101"/>
        <v>43</v>
      </c>
      <c r="BF160" s="264">
        <f t="shared" si="101"/>
        <v>43</v>
      </c>
      <c r="BG160" s="264">
        <f t="shared" si="101"/>
        <v>43</v>
      </c>
      <c r="BH160" s="264">
        <f t="shared" si="101"/>
        <v>43</v>
      </c>
      <c r="BI160" s="264">
        <f t="shared" si="101"/>
        <v>43</v>
      </c>
      <c r="BJ160" s="264">
        <f t="shared" si="101"/>
        <v>43</v>
      </c>
      <c r="BK160" s="264">
        <f t="shared" si="101"/>
        <v>44</v>
      </c>
      <c r="BL160" s="264">
        <f t="shared" si="101"/>
        <v>52</v>
      </c>
      <c r="BM160" s="264">
        <f t="shared" si="101"/>
        <v>39</v>
      </c>
      <c r="BN160" s="264">
        <f t="shared" si="101"/>
        <v>39</v>
      </c>
      <c r="BO160" s="264">
        <f t="shared" si="101"/>
        <v>39</v>
      </c>
      <c r="BP160" s="264">
        <f t="shared" si="101"/>
        <v>25</v>
      </c>
      <c r="BQ160" s="264">
        <f t="shared" si="101"/>
        <v>25</v>
      </c>
      <c r="BR160" s="264">
        <f t="shared" si="101"/>
        <v>25</v>
      </c>
      <c r="BS160" s="264">
        <f t="shared" si="101"/>
        <v>25</v>
      </c>
      <c r="BT160" s="264">
        <f t="shared" si="101"/>
        <v>25</v>
      </c>
      <c r="BU160" s="264">
        <f t="shared" si="101"/>
        <v>25</v>
      </c>
      <c r="BV160" s="264">
        <f t="shared" si="101"/>
        <v>25</v>
      </c>
      <c r="BW160" s="264">
        <f t="shared" si="101"/>
        <v>25</v>
      </c>
      <c r="BX160" s="264">
        <f t="shared" si="101"/>
        <v>25</v>
      </c>
      <c r="BY160" s="264">
        <f t="shared" si="101"/>
        <v>25</v>
      </c>
      <c r="BZ160" s="264">
        <f t="shared" si="101"/>
        <v>18</v>
      </c>
      <c r="CA160" s="264">
        <f t="shared" si="101"/>
        <v>18</v>
      </c>
      <c r="CB160" s="264">
        <f t="shared" si="101"/>
        <v>18</v>
      </c>
      <c r="CC160" s="264">
        <f t="shared" si="101"/>
        <v>18</v>
      </c>
      <c r="CD160" s="264">
        <f t="shared" ref="CD160:CI160" si="102">SUM(CD16:CD159)</f>
        <v>36</v>
      </c>
      <c r="CE160" s="264">
        <f t="shared" si="102"/>
        <v>36</v>
      </c>
      <c r="CF160" s="264">
        <f t="shared" si="102"/>
        <v>36</v>
      </c>
      <c r="CG160" s="264">
        <f t="shared" si="102"/>
        <v>34</v>
      </c>
      <c r="CH160" s="264">
        <f t="shared" si="102"/>
        <v>18</v>
      </c>
      <c r="CI160" s="264">
        <f t="shared" si="102"/>
        <v>18</v>
      </c>
      <c r="CJ160" s="264">
        <f t="shared" ref="CJ160" si="103">SUM(CJ16:CJ159)</f>
        <v>18</v>
      </c>
      <c r="CK160" s="264">
        <f t="shared" ref="CK160" si="104">SUM(CK16:CK159)</f>
        <v>18</v>
      </c>
      <c r="CL160" s="264">
        <f t="shared" ref="CL160" si="105">SUM(CL16:CL159)</f>
        <v>18</v>
      </c>
      <c r="CM160" s="264">
        <f t="shared" ref="CM160" si="106">SUM(CM16:CM159)</f>
        <v>0</v>
      </c>
      <c r="CN160" s="264">
        <f t="shared" ref="CN160" si="107">SUM(CN16:CN159)</f>
        <v>0</v>
      </c>
      <c r="CO160" s="264">
        <f t="shared" ref="CO160" si="108">SUM(CO16:CO159)</f>
        <v>0</v>
      </c>
      <c r="CP160" s="264">
        <f t="shared" ref="CP160" si="109">SUM(CP16:CP159)</f>
        <v>0</v>
      </c>
      <c r="CQ160" s="264">
        <f t="shared" ref="CQ160" si="110">SUM(CQ16:CQ159)</f>
        <v>0</v>
      </c>
    </row>
    <row r="161" spans="2:95" s="1" customFormat="1" ht="15.75" customHeight="1">
      <c r="J161" s="54"/>
    </row>
    <row r="162" spans="2:95" ht="28.5" customHeight="1">
      <c r="B162" s="93"/>
      <c r="C162" s="76"/>
      <c r="D162" s="212" t="s">
        <v>49</v>
      </c>
      <c r="E162" s="117" t="s">
        <v>78</v>
      </c>
      <c r="F162" s="210" t="s">
        <v>5</v>
      </c>
      <c r="G162" s="210" t="s">
        <v>0</v>
      </c>
      <c r="H162" s="213" t="s">
        <v>140</v>
      </c>
      <c r="I162" s="213" t="s">
        <v>141</v>
      </c>
      <c r="J162" s="333" t="s">
        <v>9</v>
      </c>
      <c r="K162" s="117" t="s">
        <v>9</v>
      </c>
      <c r="L162" s="117" t="s">
        <v>48</v>
      </c>
      <c r="M162" s="237"/>
      <c r="N162" s="117"/>
      <c r="O162" s="248"/>
      <c r="P162" s="66"/>
      <c r="Q162" s="66"/>
      <c r="R162" s="66"/>
      <c r="S162" s="66"/>
      <c r="T162" s="66"/>
      <c r="U162" s="66"/>
      <c r="V162" s="66"/>
      <c r="W162" s="66"/>
      <c r="X162" s="66"/>
      <c r="Y162" s="66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14"/>
      <c r="AN162" s="14"/>
      <c r="AO162" s="14"/>
      <c r="AP162" s="14"/>
      <c r="AQ162" s="14"/>
      <c r="AR162" s="14"/>
      <c r="AS162" s="14"/>
      <c r="AT162" s="14"/>
      <c r="AU162" s="14"/>
      <c r="AV162" s="35"/>
      <c r="AW162" s="14"/>
      <c r="AX162" s="14"/>
      <c r="AY162" s="14"/>
      <c r="AZ162" s="14"/>
      <c r="BA162" s="14"/>
      <c r="BB162" s="14"/>
      <c r="BC162" s="14"/>
      <c r="BD162" s="14"/>
      <c r="BE162" s="66"/>
      <c r="BF162" s="35"/>
      <c r="BG162" s="35"/>
      <c r="BH162" s="35"/>
      <c r="BI162" s="35"/>
      <c r="BJ162" s="35"/>
      <c r="BK162" s="35"/>
      <c r="BL162" s="35"/>
      <c r="BM162" s="35"/>
      <c r="BN162" s="35"/>
      <c r="BO162" s="35"/>
      <c r="BP162" s="35"/>
      <c r="BQ162" s="35"/>
      <c r="BR162" s="35"/>
      <c r="BS162" s="14"/>
      <c r="BT162" s="14"/>
      <c r="BU162" s="14"/>
      <c r="BV162" s="14"/>
      <c r="BW162" s="14"/>
      <c r="BX162" s="14"/>
      <c r="BY162" s="14"/>
      <c r="BZ162" s="14"/>
      <c r="CA162" s="14"/>
      <c r="CB162" s="14"/>
      <c r="CC162" s="35"/>
      <c r="CD162" s="35"/>
      <c r="CE162" s="35"/>
      <c r="CF162" s="35"/>
      <c r="CG162" s="35"/>
      <c r="CH162" s="35"/>
      <c r="CI162" s="35"/>
      <c r="CJ162" s="35"/>
      <c r="CK162" s="35"/>
      <c r="CL162" s="35"/>
      <c r="CM162" s="35"/>
      <c r="CN162" s="35"/>
      <c r="CO162" s="35"/>
      <c r="CP162" s="14"/>
      <c r="CQ162" s="14"/>
    </row>
    <row r="163" spans="2:95" s="274" customFormat="1" ht="15.95" customHeight="1">
      <c r="B163" s="275" t="s">
        <v>17</v>
      </c>
      <c r="C163" s="276"/>
      <c r="D163" s="277"/>
      <c r="E163" s="278"/>
      <c r="F163" s="279"/>
      <c r="G163" s="279"/>
      <c r="H163" s="280"/>
      <c r="I163" s="280"/>
      <c r="J163" s="334"/>
      <c r="K163" s="278"/>
      <c r="L163" s="278"/>
      <c r="M163" s="281"/>
      <c r="N163" s="278"/>
      <c r="O163" s="282"/>
      <c r="P163" s="283"/>
      <c r="Q163" s="284"/>
      <c r="R163" s="285"/>
      <c r="S163" s="285"/>
      <c r="T163" s="285"/>
      <c r="U163" s="285"/>
      <c r="V163" s="285"/>
      <c r="W163" s="285"/>
      <c r="X163" s="285"/>
      <c r="Y163" s="285"/>
      <c r="Z163" s="286"/>
      <c r="AA163" s="286"/>
      <c r="AB163" s="286"/>
      <c r="AC163" s="286"/>
      <c r="AD163" s="286"/>
      <c r="AE163" s="286"/>
      <c r="AF163" s="286"/>
      <c r="AG163" s="286"/>
      <c r="AH163" s="286"/>
      <c r="AI163" s="286"/>
      <c r="AJ163" s="286"/>
      <c r="AK163" s="286"/>
      <c r="AL163" s="286"/>
      <c r="AM163" s="286"/>
      <c r="AN163" s="286"/>
      <c r="AO163" s="286"/>
      <c r="AP163" s="286"/>
      <c r="AQ163" s="286"/>
      <c r="AR163" s="286"/>
      <c r="AS163" s="286"/>
      <c r="AT163" s="286"/>
      <c r="AU163" s="286"/>
      <c r="AV163" s="286"/>
      <c r="AW163" s="284"/>
      <c r="AX163" s="285"/>
      <c r="AY163" s="285"/>
      <c r="AZ163" s="285"/>
      <c r="BA163" s="285"/>
      <c r="BB163" s="285"/>
      <c r="BC163" s="285"/>
      <c r="BD163" s="285"/>
      <c r="BE163" s="285"/>
      <c r="BF163" s="286"/>
      <c r="BG163" s="286"/>
      <c r="BH163" s="286"/>
      <c r="BI163" s="286"/>
      <c r="BJ163" s="286"/>
      <c r="BK163" s="286"/>
      <c r="BL163" s="286"/>
      <c r="BM163" s="286"/>
      <c r="BN163" s="286"/>
      <c r="BO163" s="286"/>
      <c r="BP163" s="286"/>
      <c r="BQ163" s="286"/>
      <c r="BR163" s="286"/>
      <c r="BS163" s="286"/>
      <c r="BT163" s="286"/>
      <c r="BU163" s="286"/>
      <c r="BV163" s="286"/>
      <c r="BW163" s="286"/>
      <c r="BX163" s="286"/>
      <c r="BY163" s="286"/>
      <c r="BZ163" s="286"/>
      <c r="CA163" s="286"/>
      <c r="CB163" s="286"/>
      <c r="CC163" s="286"/>
      <c r="CD163" s="286"/>
      <c r="CE163" s="286"/>
      <c r="CF163" s="286"/>
      <c r="CG163" s="286"/>
      <c r="CH163" s="286"/>
      <c r="CI163" s="286"/>
      <c r="CJ163" s="286"/>
      <c r="CK163" s="286"/>
      <c r="CL163" s="286"/>
      <c r="CM163" s="286"/>
      <c r="CN163" s="286"/>
      <c r="CO163" s="286"/>
      <c r="CP163" s="286"/>
      <c r="CQ163" s="286"/>
    </row>
    <row r="164" spans="2:95" s="1" customFormat="1" ht="15" customHeight="1">
      <c r="B164" s="98"/>
      <c r="C164" s="99"/>
      <c r="D164" s="99"/>
      <c r="E164" s="100"/>
      <c r="F164" s="101"/>
      <c r="G164" s="101"/>
      <c r="H164" s="101"/>
      <c r="I164" s="101"/>
      <c r="J164" s="335"/>
      <c r="K164" s="101"/>
      <c r="L164" s="101"/>
      <c r="M164" s="102"/>
      <c r="N164" s="103"/>
      <c r="O164" s="102"/>
      <c r="P164" s="104"/>
      <c r="Q164" s="105"/>
      <c r="R164" s="106"/>
      <c r="S164" s="106"/>
      <c r="T164" s="106"/>
      <c r="U164" s="106"/>
      <c r="V164" s="106"/>
      <c r="W164" s="106"/>
      <c r="X164" s="106"/>
      <c r="Y164" s="106"/>
      <c r="Z164" s="106"/>
      <c r="AA164" s="106"/>
      <c r="AB164" s="106"/>
      <c r="AC164" s="106"/>
      <c r="AD164" s="106"/>
      <c r="AE164" s="106"/>
      <c r="AF164" s="106"/>
      <c r="AG164" s="106"/>
      <c r="AH164" s="106"/>
      <c r="AI164" s="106"/>
      <c r="AJ164" s="106"/>
      <c r="AK164" s="106"/>
      <c r="AL164" s="106"/>
      <c r="AM164" s="106"/>
      <c r="AN164" s="106"/>
      <c r="AO164" s="106"/>
      <c r="AP164" s="106"/>
      <c r="AQ164" s="106"/>
      <c r="AR164" s="106"/>
      <c r="AS164" s="106"/>
      <c r="AT164" s="106"/>
      <c r="AU164" s="106"/>
      <c r="AV164" s="106"/>
      <c r="AW164" s="106"/>
      <c r="AX164" s="106"/>
      <c r="AY164" s="106"/>
      <c r="AZ164" s="106"/>
      <c r="BA164" s="106"/>
      <c r="BB164" s="106"/>
      <c r="BC164" s="106"/>
      <c r="BD164" s="106"/>
      <c r="BE164" s="106"/>
      <c r="BF164" s="106"/>
      <c r="BG164" s="106"/>
      <c r="BH164" s="106"/>
      <c r="BI164" s="106"/>
      <c r="BJ164" s="106"/>
      <c r="BK164" s="106"/>
      <c r="BL164" s="106"/>
      <c r="BM164" s="106"/>
      <c r="BN164" s="106"/>
      <c r="BO164" s="106"/>
      <c r="BP164" s="106"/>
      <c r="BQ164" s="106"/>
      <c r="BR164" s="106"/>
      <c r="BS164" s="106"/>
      <c r="BT164" s="106"/>
      <c r="BU164" s="106"/>
      <c r="BV164" s="106"/>
      <c r="BW164" s="106"/>
      <c r="BX164" s="106"/>
      <c r="BY164" s="106"/>
      <c r="BZ164" s="106"/>
      <c r="CA164" s="106"/>
      <c r="CB164" s="106"/>
      <c r="CC164" s="106"/>
      <c r="CD164" s="106"/>
      <c r="CE164" s="106"/>
      <c r="CF164" s="106"/>
      <c r="CG164" s="106"/>
      <c r="CH164" s="106"/>
      <c r="CI164" s="106"/>
      <c r="CJ164" s="106"/>
      <c r="CK164" s="106"/>
      <c r="CL164" s="106"/>
      <c r="CM164" s="106"/>
      <c r="CN164" s="106"/>
      <c r="CO164" s="106"/>
      <c r="CP164" s="106"/>
      <c r="CQ164" s="106"/>
    </row>
    <row r="165" spans="2:95" s="1" customFormat="1" ht="15" customHeight="1">
      <c r="B165" s="108" t="s">
        <v>26</v>
      </c>
      <c r="C165" s="2"/>
      <c r="D165" s="56">
        <v>20</v>
      </c>
      <c r="E165" s="87" t="s">
        <v>79</v>
      </c>
      <c r="F165" s="253">
        <f>'Radijo reitingai'!D12</f>
        <v>0.99</v>
      </c>
      <c r="G165" s="253">
        <f>'Radijo reitingai'!E12</f>
        <v>1.19</v>
      </c>
      <c r="H165" s="250">
        <f t="shared" ref="H165:H228" si="111">F165*J165</f>
        <v>23.759999999999998</v>
      </c>
      <c r="I165" s="250">
        <f t="shared" ref="I165:I228" si="112">G165*J165</f>
        <v>28.56</v>
      </c>
      <c r="J165" s="344">
        <v>24</v>
      </c>
      <c r="K165" s="50">
        <f t="shared" ref="K165:K228" si="113">SUM(Q165:CQ165)</f>
        <v>24</v>
      </c>
      <c r="L165" s="137">
        <f>(90*0.4)</f>
        <v>36</v>
      </c>
      <c r="M165" s="30">
        <f>90*J165</f>
        <v>2160</v>
      </c>
      <c r="N165" s="134">
        <f>1-(O165/M165)</f>
        <v>0.6</v>
      </c>
      <c r="O165" s="91">
        <f t="shared" ref="O165:O196" si="114">L165*J165</f>
        <v>864</v>
      </c>
      <c r="P165" s="55"/>
      <c r="Q165" s="65"/>
      <c r="R165" s="65">
        <v>7</v>
      </c>
      <c r="S165" s="65"/>
      <c r="T165" s="65">
        <v>6</v>
      </c>
      <c r="U165" s="65"/>
      <c r="V165" s="65">
        <v>6</v>
      </c>
      <c r="W165" s="65"/>
      <c r="X165" s="65">
        <v>5</v>
      </c>
      <c r="Y165" s="65"/>
      <c r="Z165" s="65"/>
      <c r="AA165" s="65"/>
      <c r="AB165" s="65"/>
      <c r="AC165" s="65"/>
      <c r="AD165" s="65"/>
      <c r="AE165" s="65"/>
      <c r="AF165" s="65"/>
      <c r="AG165" s="65"/>
      <c r="AH165" s="65"/>
      <c r="AI165" s="65"/>
      <c r="AJ165" s="65"/>
      <c r="AK165" s="65"/>
      <c r="AL165" s="65"/>
      <c r="AM165" s="65"/>
      <c r="AN165" s="65"/>
      <c r="AO165" s="65"/>
      <c r="AP165" s="65"/>
      <c r="AQ165" s="65"/>
      <c r="AR165" s="65"/>
      <c r="AS165" s="65"/>
      <c r="AT165" s="65"/>
      <c r="AU165" s="65"/>
      <c r="AV165" s="65"/>
      <c r="AW165" s="65"/>
      <c r="AX165" s="65"/>
      <c r="AY165" s="65"/>
      <c r="AZ165" s="65"/>
      <c r="BA165" s="65"/>
      <c r="BB165" s="65"/>
      <c r="BC165" s="65"/>
      <c r="BD165" s="65"/>
      <c r="BE165" s="65"/>
      <c r="BF165" s="65"/>
      <c r="BG165" s="65"/>
      <c r="BH165" s="65"/>
      <c r="BI165" s="65"/>
      <c r="BJ165" s="65"/>
      <c r="BK165" s="65"/>
      <c r="BL165" s="65"/>
      <c r="BM165" s="65"/>
      <c r="BN165" s="65"/>
      <c r="BO165" s="65"/>
      <c r="BP165" s="65"/>
      <c r="BQ165" s="65"/>
      <c r="BR165" s="65"/>
      <c r="BS165" s="65"/>
      <c r="BT165" s="65"/>
      <c r="BU165" s="65"/>
      <c r="BV165" s="65"/>
      <c r="BW165" s="65"/>
      <c r="BX165" s="65"/>
      <c r="BY165" s="65"/>
      <c r="BZ165" s="65"/>
      <c r="CA165" s="65"/>
      <c r="CB165" s="65"/>
      <c r="CC165" s="65"/>
      <c r="CD165" s="65"/>
      <c r="CE165" s="65"/>
      <c r="CF165" s="65"/>
      <c r="CG165" s="65"/>
      <c r="CH165" s="65"/>
      <c r="CI165" s="65"/>
      <c r="CJ165" s="65"/>
      <c r="CK165" s="65"/>
      <c r="CL165" s="65"/>
      <c r="CM165" s="65"/>
      <c r="CN165" s="65"/>
      <c r="CO165" s="65"/>
      <c r="CP165" s="65"/>
      <c r="CQ165" s="65"/>
    </row>
    <row r="166" spans="2:95" s="1" customFormat="1" ht="15" customHeight="1">
      <c r="B166" s="108" t="s">
        <v>26</v>
      </c>
      <c r="C166" s="2"/>
      <c r="D166" s="56">
        <v>20</v>
      </c>
      <c r="E166" s="87" t="s">
        <v>80</v>
      </c>
      <c r="F166" s="253">
        <f>'Radijo reitingai'!D13</f>
        <v>1.46</v>
      </c>
      <c r="G166" s="253">
        <f>'Radijo reitingai'!E13</f>
        <v>1.69</v>
      </c>
      <c r="H166" s="250">
        <f t="shared" si="111"/>
        <v>33.58</v>
      </c>
      <c r="I166" s="250">
        <f t="shared" si="112"/>
        <v>38.869999999999997</v>
      </c>
      <c r="J166" s="344">
        <v>23</v>
      </c>
      <c r="K166" s="50">
        <f t="shared" si="113"/>
        <v>23</v>
      </c>
      <c r="L166" s="137">
        <f t="shared" ref="L166:L170" si="115">(90*0.4)</f>
        <v>36</v>
      </c>
      <c r="M166" s="30">
        <f>90*J166</f>
        <v>2070</v>
      </c>
      <c r="N166" s="134">
        <f t="shared" ref="N166:N229" si="116">1-(O166/M166)</f>
        <v>0.6</v>
      </c>
      <c r="O166" s="91">
        <f t="shared" si="114"/>
        <v>828</v>
      </c>
      <c r="P166" s="55"/>
      <c r="Q166" s="65"/>
      <c r="R166" s="65"/>
      <c r="S166" s="65">
        <v>6</v>
      </c>
      <c r="T166" s="65"/>
      <c r="U166" s="65">
        <v>6</v>
      </c>
      <c r="V166" s="65"/>
      <c r="W166" s="65">
        <v>6</v>
      </c>
      <c r="X166" s="65"/>
      <c r="Y166" s="65">
        <v>5</v>
      </c>
      <c r="Z166" s="65"/>
      <c r="AA166" s="65"/>
      <c r="AB166" s="65"/>
      <c r="AC166" s="65"/>
      <c r="AD166" s="65"/>
      <c r="AE166" s="65"/>
      <c r="AF166" s="65"/>
      <c r="AG166" s="65"/>
      <c r="AH166" s="65"/>
      <c r="AI166" s="65"/>
      <c r="AJ166" s="65"/>
      <c r="AK166" s="65"/>
      <c r="AL166" s="65"/>
      <c r="AM166" s="65"/>
      <c r="AN166" s="65"/>
      <c r="AO166" s="65"/>
      <c r="AP166" s="65"/>
      <c r="AQ166" s="65"/>
      <c r="AR166" s="65"/>
      <c r="AS166" s="65"/>
      <c r="AT166" s="65"/>
      <c r="AU166" s="65"/>
      <c r="AV166" s="65"/>
      <c r="AW166" s="65"/>
      <c r="AX166" s="65"/>
      <c r="AY166" s="65"/>
      <c r="AZ166" s="65"/>
      <c r="BA166" s="65"/>
      <c r="BB166" s="65"/>
      <c r="BC166" s="65"/>
      <c r="BD166" s="65"/>
      <c r="BE166" s="65"/>
      <c r="BF166" s="65"/>
      <c r="BG166" s="65"/>
      <c r="BH166" s="65"/>
      <c r="BI166" s="65"/>
      <c r="BJ166" s="65"/>
      <c r="BK166" s="65"/>
      <c r="BL166" s="65"/>
      <c r="BM166" s="65"/>
      <c r="BN166" s="65"/>
      <c r="BO166" s="65"/>
      <c r="BP166" s="65"/>
      <c r="BQ166" s="65"/>
      <c r="BR166" s="65"/>
      <c r="BS166" s="65"/>
      <c r="BT166" s="65"/>
      <c r="BU166" s="65"/>
      <c r="BV166" s="65"/>
      <c r="BW166" s="65"/>
      <c r="BX166" s="65"/>
      <c r="BY166" s="65"/>
      <c r="BZ166" s="65"/>
      <c r="CA166" s="65"/>
      <c r="CB166" s="65"/>
      <c r="CC166" s="65"/>
      <c r="CD166" s="65"/>
      <c r="CE166" s="65"/>
      <c r="CF166" s="65"/>
      <c r="CG166" s="65"/>
      <c r="CH166" s="65"/>
      <c r="CI166" s="65"/>
      <c r="CJ166" s="65"/>
      <c r="CK166" s="65"/>
      <c r="CL166" s="65"/>
      <c r="CM166" s="65"/>
      <c r="CN166" s="65"/>
      <c r="CO166" s="65"/>
      <c r="CP166" s="65"/>
      <c r="CQ166" s="65"/>
    </row>
    <row r="167" spans="2:95" s="1" customFormat="1" ht="15" customHeight="1">
      <c r="B167" s="182" t="s">
        <v>26</v>
      </c>
      <c r="C167" s="183"/>
      <c r="D167" s="184">
        <v>20</v>
      </c>
      <c r="E167" s="175" t="s">
        <v>81</v>
      </c>
      <c r="F167" s="254">
        <f>'Radijo reitingai'!D14</f>
        <v>1.44</v>
      </c>
      <c r="G167" s="254">
        <f>'Radijo reitingai'!E14</f>
        <v>1.68</v>
      </c>
      <c r="H167" s="251">
        <f t="shared" si="111"/>
        <v>33.119999999999997</v>
      </c>
      <c r="I167" s="251">
        <f t="shared" si="112"/>
        <v>38.64</v>
      </c>
      <c r="J167" s="345">
        <v>23</v>
      </c>
      <c r="K167" s="185">
        <f t="shared" si="113"/>
        <v>23</v>
      </c>
      <c r="L167" s="137">
        <f t="shared" si="115"/>
        <v>36</v>
      </c>
      <c r="M167" s="187">
        <f>90*J167</f>
        <v>2070</v>
      </c>
      <c r="N167" s="188">
        <f t="shared" si="116"/>
        <v>0.6</v>
      </c>
      <c r="O167" s="189">
        <f t="shared" si="114"/>
        <v>828</v>
      </c>
      <c r="P167" s="55"/>
      <c r="Q167" s="65"/>
      <c r="R167" s="65">
        <v>6</v>
      </c>
      <c r="S167" s="65"/>
      <c r="T167" s="65">
        <v>6</v>
      </c>
      <c r="U167" s="65"/>
      <c r="V167" s="65">
        <v>6</v>
      </c>
      <c r="W167" s="65"/>
      <c r="X167" s="65">
        <v>5</v>
      </c>
      <c r="Y167" s="65"/>
      <c r="Z167" s="65"/>
      <c r="AA167" s="65"/>
      <c r="AB167" s="65"/>
      <c r="AC167" s="65"/>
      <c r="AD167" s="65"/>
      <c r="AE167" s="65"/>
      <c r="AF167" s="65"/>
      <c r="AG167" s="65"/>
      <c r="AH167" s="65"/>
      <c r="AI167" s="65"/>
      <c r="AJ167" s="65"/>
      <c r="AK167" s="65"/>
      <c r="AL167" s="65"/>
      <c r="AM167" s="65"/>
      <c r="AN167" s="65"/>
      <c r="AO167" s="65"/>
      <c r="AP167" s="65"/>
      <c r="AQ167" s="65"/>
      <c r="AR167" s="65"/>
      <c r="AS167" s="65"/>
      <c r="AT167" s="65"/>
      <c r="AU167" s="65"/>
      <c r="AV167" s="65"/>
      <c r="AW167" s="65"/>
      <c r="AX167" s="65"/>
      <c r="AY167" s="65"/>
      <c r="AZ167" s="65"/>
      <c r="BA167" s="65"/>
      <c r="BB167" s="65"/>
      <c r="BC167" s="65"/>
      <c r="BD167" s="65"/>
      <c r="BE167" s="65"/>
      <c r="BF167" s="65"/>
      <c r="BG167" s="65"/>
      <c r="BH167" s="65"/>
      <c r="BI167" s="65"/>
      <c r="BJ167" s="65"/>
      <c r="BK167" s="65"/>
      <c r="BL167" s="65"/>
      <c r="BM167" s="65"/>
      <c r="BN167" s="65"/>
      <c r="BO167" s="65"/>
      <c r="BP167" s="65"/>
      <c r="BQ167" s="65"/>
      <c r="BR167" s="65"/>
      <c r="BS167" s="65"/>
      <c r="BT167" s="65"/>
      <c r="BU167" s="65"/>
      <c r="BV167" s="65"/>
      <c r="BW167" s="65"/>
      <c r="BX167" s="65"/>
      <c r="BY167" s="65"/>
      <c r="BZ167" s="65"/>
      <c r="CA167" s="65"/>
      <c r="CB167" s="65"/>
      <c r="CC167" s="65"/>
      <c r="CD167" s="65"/>
      <c r="CE167" s="65"/>
      <c r="CF167" s="65"/>
      <c r="CG167" s="65"/>
      <c r="CH167" s="65"/>
      <c r="CI167" s="65"/>
      <c r="CJ167" s="65"/>
      <c r="CK167" s="65"/>
      <c r="CL167" s="65"/>
      <c r="CM167" s="65"/>
      <c r="CN167" s="65"/>
      <c r="CO167" s="65"/>
      <c r="CP167" s="65"/>
      <c r="CQ167" s="65"/>
    </row>
    <row r="168" spans="2:95" s="1" customFormat="1" ht="15" hidden="1" customHeight="1">
      <c r="B168" s="108" t="s">
        <v>26</v>
      </c>
      <c r="C168" s="2"/>
      <c r="D168" s="56">
        <v>20</v>
      </c>
      <c r="E168" s="230" t="s">
        <v>82</v>
      </c>
      <c r="F168" s="255">
        <f>'Radijo reitingai'!D15</f>
        <v>1.57</v>
      </c>
      <c r="G168" s="255">
        <f>'Radijo reitingai'!E15</f>
        <v>1.71</v>
      </c>
      <c r="H168" s="250">
        <f t="shared" si="111"/>
        <v>0</v>
      </c>
      <c r="I168" s="250">
        <f t="shared" si="112"/>
        <v>0</v>
      </c>
      <c r="J168" s="346">
        <v>0</v>
      </c>
      <c r="K168" s="50">
        <f t="shared" si="113"/>
        <v>0</v>
      </c>
      <c r="L168" s="137">
        <f>(79*0.35)/1.2</f>
        <v>23.041666666666668</v>
      </c>
      <c r="M168" s="30">
        <f t="shared" ref="M168:M173" si="117">79*J168</f>
        <v>0</v>
      </c>
      <c r="N168" s="134" t="e">
        <f t="shared" si="116"/>
        <v>#DIV/0!</v>
      </c>
      <c r="O168" s="91">
        <f t="shared" si="114"/>
        <v>0</v>
      </c>
      <c r="P168" s="5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  <c r="AD168" s="65"/>
      <c r="AE168" s="65"/>
      <c r="AF168" s="65"/>
      <c r="AG168" s="65"/>
      <c r="AH168" s="65"/>
      <c r="AI168" s="65"/>
      <c r="AJ168" s="65"/>
      <c r="AK168" s="65"/>
      <c r="AL168" s="65"/>
      <c r="AM168" s="65"/>
      <c r="AN168" s="65"/>
      <c r="AO168" s="65"/>
      <c r="AP168" s="65"/>
      <c r="AQ168" s="65"/>
      <c r="AR168" s="65"/>
      <c r="AS168" s="65"/>
      <c r="AT168" s="65"/>
      <c r="AU168" s="65"/>
      <c r="AV168" s="65"/>
      <c r="AW168" s="65"/>
      <c r="AX168" s="65"/>
      <c r="AY168" s="65"/>
      <c r="AZ168" s="65"/>
      <c r="BA168" s="65"/>
      <c r="BB168" s="65"/>
      <c r="BC168" s="65"/>
      <c r="BD168" s="65"/>
      <c r="BE168" s="65"/>
      <c r="BF168" s="65"/>
      <c r="BG168" s="65"/>
      <c r="BH168" s="65"/>
      <c r="BI168" s="65"/>
      <c r="BJ168" s="65"/>
      <c r="BK168" s="65"/>
      <c r="BL168" s="65"/>
      <c r="BM168" s="65"/>
      <c r="BN168" s="65"/>
      <c r="BO168" s="65"/>
      <c r="BP168" s="65"/>
      <c r="BQ168" s="65"/>
      <c r="BR168" s="65"/>
      <c r="BS168" s="65"/>
      <c r="BT168" s="65"/>
      <c r="BU168" s="65"/>
      <c r="BV168" s="65"/>
      <c r="BW168" s="65"/>
      <c r="BX168" s="65"/>
      <c r="BY168" s="65"/>
      <c r="BZ168" s="65"/>
      <c r="CA168" s="65"/>
      <c r="CB168" s="65"/>
      <c r="CC168" s="65"/>
      <c r="CD168" s="65"/>
      <c r="CE168" s="65"/>
      <c r="CF168" s="65"/>
      <c r="CG168" s="65"/>
      <c r="CH168" s="65"/>
      <c r="CI168" s="65"/>
      <c r="CJ168" s="65"/>
      <c r="CK168" s="65"/>
      <c r="CL168" s="65"/>
      <c r="CM168" s="65"/>
      <c r="CN168" s="65"/>
      <c r="CO168" s="65"/>
      <c r="CP168" s="65"/>
      <c r="CQ168" s="65"/>
    </row>
    <row r="169" spans="2:95" s="1" customFormat="1" ht="15" hidden="1" customHeight="1">
      <c r="B169" s="108" t="s">
        <v>26</v>
      </c>
      <c r="C169" s="2"/>
      <c r="D169" s="56">
        <v>20</v>
      </c>
      <c r="E169" s="230" t="s">
        <v>83</v>
      </c>
      <c r="F169" s="253">
        <f>'Radijo reitingai'!D16</f>
        <v>1.52</v>
      </c>
      <c r="G169" s="253">
        <f>'Radijo reitingai'!E16</f>
        <v>1.6</v>
      </c>
      <c r="H169" s="250">
        <f t="shared" si="111"/>
        <v>0</v>
      </c>
      <c r="I169" s="250">
        <f t="shared" si="112"/>
        <v>0</v>
      </c>
      <c r="J169" s="344">
        <v>0</v>
      </c>
      <c r="K169" s="50">
        <f t="shared" si="113"/>
        <v>0</v>
      </c>
      <c r="L169" s="137">
        <f t="shared" ref="L169:L173" si="118">(79*0.35)/1.2</f>
        <v>23.041666666666668</v>
      </c>
      <c r="M169" s="30">
        <f t="shared" si="117"/>
        <v>0</v>
      </c>
      <c r="N169" s="134" t="e">
        <f t="shared" si="116"/>
        <v>#DIV/0!</v>
      </c>
      <c r="O169" s="91">
        <f t="shared" si="114"/>
        <v>0</v>
      </c>
      <c r="P169" s="5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  <c r="AH169" s="65"/>
      <c r="AI169" s="65"/>
      <c r="AJ169" s="65"/>
      <c r="AK169" s="65"/>
      <c r="AL169" s="65"/>
      <c r="AM169" s="65"/>
      <c r="AN169" s="65"/>
      <c r="AO169" s="65"/>
      <c r="AP169" s="65"/>
      <c r="AQ169" s="65"/>
      <c r="AR169" s="65"/>
      <c r="AS169" s="65"/>
      <c r="AT169" s="65"/>
      <c r="AU169" s="65"/>
      <c r="AV169" s="65"/>
      <c r="AW169" s="65"/>
      <c r="AX169" s="65"/>
      <c r="AY169" s="65"/>
      <c r="AZ169" s="65"/>
      <c r="BA169" s="65"/>
      <c r="BB169" s="65"/>
      <c r="BC169" s="65"/>
      <c r="BD169" s="65"/>
      <c r="BE169" s="65"/>
      <c r="BF169" s="65"/>
      <c r="BG169" s="65"/>
      <c r="BH169" s="65"/>
      <c r="BI169" s="65"/>
      <c r="BJ169" s="65"/>
      <c r="BK169" s="65"/>
      <c r="BL169" s="65"/>
      <c r="BM169" s="65"/>
      <c r="BN169" s="65"/>
      <c r="BO169" s="65"/>
      <c r="BP169" s="65"/>
      <c r="BQ169" s="65"/>
      <c r="BR169" s="65"/>
      <c r="BS169" s="65"/>
      <c r="BT169" s="65"/>
      <c r="BU169" s="65"/>
      <c r="BV169" s="65"/>
      <c r="BW169" s="65"/>
      <c r="BX169" s="65"/>
      <c r="BY169" s="65"/>
      <c r="BZ169" s="65"/>
      <c r="CA169" s="65"/>
      <c r="CB169" s="65"/>
      <c r="CC169" s="65"/>
      <c r="CD169" s="65"/>
      <c r="CE169" s="65"/>
      <c r="CF169" s="65"/>
      <c r="CG169" s="65"/>
      <c r="CH169" s="65"/>
      <c r="CI169" s="65"/>
      <c r="CJ169" s="65"/>
      <c r="CK169" s="65"/>
      <c r="CL169" s="65"/>
      <c r="CM169" s="65"/>
      <c r="CN169" s="65"/>
      <c r="CO169" s="65"/>
      <c r="CP169" s="65"/>
      <c r="CQ169" s="65"/>
    </row>
    <row r="170" spans="2:95" s="1" customFormat="1" ht="15" customHeight="1">
      <c r="B170" s="108" t="s">
        <v>26</v>
      </c>
      <c r="C170" s="2"/>
      <c r="D170" s="56">
        <v>20</v>
      </c>
      <c r="E170" s="87" t="s">
        <v>84</v>
      </c>
      <c r="F170" s="253">
        <f>'Radijo reitingai'!D17</f>
        <v>1.87</v>
      </c>
      <c r="G170" s="253">
        <f>'Radijo reitingai'!E17</f>
        <v>2.0099999999999998</v>
      </c>
      <c r="H170" s="250">
        <f t="shared" si="111"/>
        <v>65.45</v>
      </c>
      <c r="I170" s="250">
        <f t="shared" si="112"/>
        <v>70.349999999999994</v>
      </c>
      <c r="J170" s="344">
        <v>35</v>
      </c>
      <c r="K170" s="50">
        <f t="shared" si="113"/>
        <v>35</v>
      </c>
      <c r="L170" s="399">
        <f>(79*0.4)</f>
        <v>31.6</v>
      </c>
      <c r="M170" s="30">
        <f t="shared" si="117"/>
        <v>2765</v>
      </c>
      <c r="N170" s="134">
        <f t="shared" si="116"/>
        <v>0.6</v>
      </c>
      <c r="O170" s="91">
        <f t="shared" si="114"/>
        <v>1106</v>
      </c>
      <c r="P170" s="55"/>
      <c r="Q170" s="65"/>
      <c r="R170" s="65"/>
      <c r="S170" s="65">
        <v>7</v>
      </c>
      <c r="T170" s="65"/>
      <c r="U170" s="65">
        <v>7</v>
      </c>
      <c r="V170" s="65"/>
      <c r="W170" s="65">
        <v>7</v>
      </c>
      <c r="X170" s="65"/>
      <c r="Y170" s="65">
        <v>7</v>
      </c>
      <c r="Z170" s="65"/>
      <c r="AA170" s="65">
        <v>7</v>
      </c>
      <c r="AB170" s="65"/>
      <c r="AC170" s="65"/>
      <c r="AD170" s="65"/>
      <c r="AE170" s="65"/>
      <c r="AF170" s="65"/>
      <c r="AG170" s="65"/>
      <c r="AH170" s="65"/>
      <c r="AI170" s="65"/>
      <c r="AJ170" s="65"/>
      <c r="AK170" s="65"/>
      <c r="AL170" s="65"/>
      <c r="AM170" s="65"/>
      <c r="AN170" s="65"/>
      <c r="AO170" s="65"/>
      <c r="AP170" s="65"/>
      <c r="AQ170" s="65"/>
      <c r="AR170" s="65"/>
      <c r="AS170" s="65"/>
      <c r="AT170" s="65"/>
      <c r="AU170" s="65"/>
      <c r="AV170" s="65"/>
      <c r="AW170" s="65"/>
      <c r="AX170" s="65"/>
      <c r="AY170" s="65"/>
      <c r="AZ170" s="65"/>
      <c r="BA170" s="65"/>
      <c r="BB170" s="65"/>
      <c r="BC170" s="65"/>
      <c r="BD170" s="65"/>
      <c r="BE170" s="65"/>
      <c r="BF170" s="65"/>
      <c r="BG170" s="65"/>
      <c r="BH170" s="65"/>
      <c r="BI170" s="65"/>
      <c r="BJ170" s="65"/>
      <c r="BK170" s="65"/>
      <c r="BL170" s="65"/>
      <c r="BM170" s="65"/>
      <c r="BN170" s="65"/>
      <c r="BO170" s="65"/>
      <c r="BP170" s="65"/>
      <c r="BQ170" s="65"/>
      <c r="BR170" s="65"/>
      <c r="BS170" s="65"/>
      <c r="BT170" s="65"/>
      <c r="BU170" s="65"/>
      <c r="BV170" s="65"/>
      <c r="BW170" s="65"/>
      <c r="BX170" s="65"/>
      <c r="BY170" s="65"/>
      <c r="BZ170" s="65"/>
      <c r="CA170" s="65"/>
      <c r="CB170" s="65"/>
      <c r="CC170" s="65"/>
      <c r="CD170" s="65"/>
      <c r="CE170" s="65"/>
      <c r="CF170" s="65"/>
      <c r="CG170" s="65"/>
      <c r="CH170" s="65"/>
      <c r="CI170" s="65"/>
      <c r="CJ170" s="65"/>
      <c r="CK170" s="65"/>
      <c r="CL170" s="65"/>
      <c r="CM170" s="65"/>
      <c r="CN170" s="65"/>
      <c r="CO170" s="65"/>
      <c r="CP170" s="65"/>
      <c r="CQ170" s="65"/>
    </row>
    <row r="171" spans="2:95" s="1" customFormat="1" ht="15" customHeight="1">
      <c r="B171" s="108" t="s">
        <v>26</v>
      </c>
      <c r="C171" s="2"/>
      <c r="D171" s="56">
        <v>20</v>
      </c>
      <c r="E171" s="87" t="s">
        <v>85</v>
      </c>
      <c r="F171" s="253">
        <f>'Radijo reitingai'!D18</f>
        <v>1.59</v>
      </c>
      <c r="G171" s="253">
        <f>'Radijo reitingai'!E18</f>
        <v>1.74</v>
      </c>
      <c r="H171" s="250">
        <f t="shared" si="111"/>
        <v>55.650000000000006</v>
      </c>
      <c r="I171" s="250">
        <f t="shared" si="112"/>
        <v>60.9</v>
      </c>
      <c r="J171" s="344">
        <v>35</v>
      </c>
      <c r="K171" s="50">
        <f t="shared" si="113"/>
        <v>35</v>
      </c>
      <c r="L171" s="137">
        <f>(79*0.4)</f>
        <v>31.6</v>
      </c>
      <c r="M171" s="30">
        <f t="shared" si="117"/>
        <v>2765</v>
      </c>
      <c r="N171" s="134">
        <f t="shared" si="116"/>
        <v>0.6</v>
      </c>
      <c r="O171" s="91">
        <f t="shared" si="114"/>
        <v>1106</v>
      </c>
      <c r="P171" s="55"/>
      <c r="Q171" s="65"/>
      <c r="R171" s="65">
        <v>7</v>
      </c>
      <c r="S171" s="65"/>
      <c r="T171" s="65">
        <v>7</v>
      </c>
      <c r="U171" s="65"/>
      <c r="V171" s="65">
        <v>7</v>
      </c>
      <c r="W171" s="65"/>
      <c r="X171" s="65">
        <v>7</v>
      </c>
      <c r="Y171" s="65"/>
      <c r="Z171" s="65">
        <v>7</v>
      </c>
      <c r="AA171" s="65"/>
      <c r="AB171" s="65"/>
      <c r="AC171" s="65"/>
      <c r="AD171" s="65"/>
      <c r="AE171" s="65"/>
      <c r="AF171" s="65"/>
      <c r="AG171" s="65"/>
      <c r="AH171" s="65"/>
      <c r="AI171" s="65"/>
      <c r="AJ171" s="65"/>
      <c r="AK171" s="65"/>
      <c r="AL171" s="65"/>
      <c r="AM171" s="65"/>
      <c r="AN171" s="65"/>
      <c r="AO171" s="65"/>
      <c r="AP171" s="65"/>
      <c r="AQ171" s="65"/>
      <c r="AR171" s="65"/>
      <c r="AS171" s="65"/>
      <c r="AT171" s="65"/>
      <c r="AU171" s="65"/>
      <c r="AV171" s="65"/>
      <c r="AW171" s="65"/>
      <c r="AX171" s="65"/>
      <c r="AY171" s="65"/>
      <c r="AZ171" s="65"/>
      <c r="BA171" s="65"/>
      <c r="BB171" s="65"/>
      <c r="BC171" s="65"/>
      <c r="BD171" s="65"/>
      <c r="BE171" s="65"/>
      <c r="BF171" s="65"/>
      <c r="BG171" s="65"/>
      <c r="BH171" s="65"/>
      <c r="BI171" s="65"/>
      <c r="BJ171" s="65"/>
      <c r="BK171" s="65"/>
      <c r="BL171" s="65"/>
      <c r="BM171" s="65"/>
      <c r="BN171" s="65"/>
      <c r="BO171" s="65"/>
      <c r="BP171" s="65"/>
      <c r="BQ171" s="65"/>
      <c r="BR171" s="65"/>
      <c r="BS171" s="65"/>
      <c r="BT171" s="65"/>
      <c r="BU171" s="65"/>
      <c r="BV171" s="65"/>
      <c r="BW171" s="65"/>
      <c r="BX171" s="65"/>
      <c r="BY171" s="65"/>
      <c r="BZ171" s="65"/>
      <c r="CA171" s="65"/>
      <c r="CB171" s="65"/>
      <c r="CC171" s="65"/>
      <c r="CD171" s="65"/>
      <c r="CE171" s="65"/>
      <c r="CF171" s="65"/>
      <c r="CG171" s="65"/>
      <c r="CH171" s="65"/>
      <c r="CI171" s="65"/>
      <c r="CJ171" s="65"/>
      <c r="CK171" s="65"/>
      <c r="CL171" s="65"/>
      <c r="CM171" s="65"/>
      <c r="CN171" s="65"/>
      <c r="CO171" s="65"/>
      <c r="CP171" s="65"/>
      <c r="CQ171" s="65"/>
    </row>
    <row r="172" spans="2:95" s="1" customFormat="1" ht="15" customHeight="1">
      <c r="B172" s="108" t="s">
        <v>26</v>
      </c>
      <c r="C172" s="2"/>
      <c r="D172" s="56">
        <v>20</v>
      </c>
      <c r="E172" s="87" t="s">
        <v>86</v>
      </c>
      <c r="F172" s="253">
        <f>'Radijo reitingai'!D19</f>
        <v>1.38</v>
      </c>
      <c r="G172" s="253">
        <f>'Radijo reitingai'!E19</f>
        <v>1.56</v>
      </c>
      <c r="H172" s="250">
        <f t="shared" si="111"/>
        <v>48.3</v>
      </c>
      <c r="I172" s="250">
        <f t="shared" si="112"/>
        <v>54.6</v>
      </c>
      <c r="J172" s="344">
        <v>35</v>
      </c>
      <c r="K172" s="50">
        <f t="shared" si="113"/>
        <v>35</v>
      </c>
      <c r="L172" s="137">
        <f>(79*0.4)</f>
        <v>31.6</v>
      </c>
      <c r="M172" s="30">
        <f t="shared" si="117"/>
        <v>2765</v>
      </c>
      <c r="N172" s="134">
        <f t="shared" si="116"/>
        <v>0.6</v>
      </c>
      <c r="O172" s="91">
        <f t="shared" si="114"/>
        <v>1106</v>
      </c>
      <c r="P172" s="55"/>
      <c r="Q172" s="65"/>
      <c r="R172" s="65"/>
      <c r="S172" s="65">
        <v>7</v>
      </c>
      <c r="T172" s="65"/>
      <c r="U172" s="65">
        <v>7</v>
      </c>
      <c r="V172" s="65"/>
      <c r="W172" s="65">
        <v>7</v>
      </c>
      <c r="X172" s="65"/>
      <c r="Y172" s="65">
        <v>7</v>
      </c>
      <c r="Z172" s="65"/>
      <c r="AA172" s="65">
        <v>7</v>
      </c>
      <c r="AB172" s="65"/>
      <c r="AC172" s="65"/>
      <c r="AD172" s="65"/>
      <c r="AE172" s="65"/>
      <c r="AF172" s="65"/>
      <c r="AG172" s="65"/>
      <c r="AH172" s="65"/>
      <c r="AI172" s="65"/>
      <c r="AJ172" s="65"/>
      <c r="AK172" s="65"/>
      <c r="AL172" s="65"/>
      <c r="AM172" s="65"/>
      <c r="AN172" s="65"/>
      <c r="AO172" s="65"/>
      <c r="AP172" s="65"/>
      <c r="AQ172" s="65"/>
      <c r="AR172" s="65"/>
      <c r="AS172" s="65"/>
      <c r="AT172" s="65"/>
      <c r="AU172" s="65"/>
      <c r="AV172" s="65"/>
      <c r="AW172" s="65"/>
      <c r="AX172" s="65"/>
      <c r="AY172" s="65"/>
      <c r="AZ172" s="65"/>
      <c r="BA172" s="65"/>
      <c r="BB172" s="65"/>
      <c r="BC172" s="65"/>
      <c r="BD172" s="65"/>
      <c r="BE172" s="65"/>
      <c r="BF172" s="65"/>
      <c r="BG172" s="65"/>
      <c r="BH172" s="65"/>
      <c r="BI172" s="65"/>
      <c r="BJ172" s="65"/>
      <c r="BK172" s="65"/>
      <c r="BL172" s="65"/>
      <c r="BM172" s="65"/>
      <c r="BN172" s="65"/>
      <c r="BO172" s="65"/>
      <c r="BP172" s="65"/>
      <c r="BQ172" s="65"/>
      <c r="BR172" s="65"/>
      <c r="BS172" s="65"/>
      <c r="BT172" s="65"/>
      <c r="BU172" s="65"/>
      <c r="BV172" s="65"/>
      <c r="BW172" s="65"/>
      <c r="BX172" s="65"/>
      <c r="BY172" s="65"/>
      <c r="BZ172" s="65"/>
      <c r="CA172" s="65"/>
      <c r="CB172" s="65"/>
      <c r="CC172" s="65"/>
      <c r="CD172" s="65"/>
      <c r="CE172" s="65"/>
      <c r="CF172" s="65"/>
      <c r="CG172" s="65"/>
      <c r="CH172" s="65"/>
      <c r="CI172" s="65"/>
      <c r="CJ172" s="65"/>
      <c r="CK172" s="65"/>
      <c r="CL172" s="65"/>
      <c r="CM172" s="65"/>
      <c r="CN172" s="65"/>
      <c r="CO172" s="65"/>
      <c r="CP172" s="65"/>
      <c r="CQ172" s="65"/>
    </row>
    <row r="173" spans="2:95" s="1" customFormat="1" ht="15" customHeight="1">
      <c r="B173" s="182" t="s">
        <v>26</v>
      </c>
      <c r="C173" s="183"/>
      <c r="D173" s="184">
        <v>20</v>
      </c>
      <c r="E173" s="175" t="s">
        <v>87</v>
      </c>
      <c r="F173" s="254">
        <f>'Radijo reitingai'!D20</f>
        <v>1.23</v>
      </c>
      <c r="G173" s="254">
        <f>'Radijo reitingai'!E20</f>
        <v>1.48</v>
      </c>
      <c r="H173" s="251">
        <f t="shared" si="111"/>
        <v>43.05</v>
      </c>
      <c r="I173" s="251">
        <f t="shared" si="112"/>
        <v>51.8</v>
      </c>
      <c r="J173" s="345">
        <v>35</v>
      </c>
      <c r="K173" s="185">
        <f t="shared" si="113"/>
        <v>35</v>
      </c>
      <c r="L173" s="137">
        <f>(79*0.4)</f>
        <v>31.6</v>
      </c>
      <c r="M173" s="187">
        <f t="shared" si="117"/>
        <v>2765</v>
      </c>
      <c r="N173" s="188">
        <f t="shared" si="116"/>
        <v>0.6</v>
      </c>
      <c r="O173" s="189">
        <f t="shared" si="114"/>
        <v>1106</v>
      </c>
      <c r="P173" s="55"/>
      <c r="Q173" s="65"/>
      <c r="R173" s="65">
        <v>7</v>
      </c>
      <c r="S173" s="65"/>
      <c r="T173" s="65">
        <v>7</v>
      </c>
      <c r="U173" s="65"/>
      <c r="V173" s="65">
        <v>7</v>
      </c>
      <c r="W173" s="65"/>
      <c r="X173" s="65">
        <v>7</v>
      </c>
      <c r="Y173" s="65"/>
      <c r="Z173" s="65">
        <v>7</v>
      </c>
      <c r="AA173" s="65"/>
      <c r="AB173" s="65"/>
      <c r="AC173" s="65"/>
      <c r="AD173" s="65"/>
      <c r="AE173" s="65"/>
      <c r="AF173" s="65"/>
      <c r="AG173" s="65"/>
      <c r="AH173" s="65"/>
      <c r="AI173" s="65"/>
      <c r="AJ173" s="65"/>
      <c r="AK173" s="65"/>
      <c r="AL173" s="65"/>
      <c r="AM173" s="65"/>
      <c r="AN173" s="65"/>
      <c r="AO173" s="65"/>
      <c r="AP173" s="65"/>
      <c r="AQ173" s="65"/>
      <c r="AR173" s="65"/>
      <c r="AS173" s="65"/>
      <c r="AT173" s="65"/>
      <c r="AU173" s="65"/>
      <c r="AV173" s="65"/>
      <c r="AW173" s="65"/>
      <c r="AX173" s="65"/>
      <c r="AY173" s="65"/>
      <c r="AZ173" s="65"/>
      <c r="BA173" s="65"/>
      <c r="BB173" s="65"/>
      <c r="BC173" s="65"/>
      <c r="BD173" s="65"/>
      <c r="BE173" s="65"/>
      <c r="BF173" s="65"/>
      <c r="BG173" s="65"/>
      <c r="BH173" s="65"/>
      <c r="BI173" s="65"/>
      <c r="BJ173" s="65"/>
      <c r="BK173" s="65"/>
      <c r="BL173" s="65"/>
      <c r="BM173" s="65"/>
      <c r="BN173" s="65"/>
      <c r="BO173" s="65"/>
      <c r="BP173" s="65"/>
      <c r="BQ173" s="65"/>
      <c r="BR173" s="65"/>
      <c r="BS173" s="65"/>
      <c r="BT173" s="65"/>
      <c r="BU173" s="65"/>
      <c r="BV173" s="65"/>
      <c r="BW173" s="65"/>
      <c r="BX173" s="65"/>
      <c r="BY173" s="65"/>
      <c r="BZ173" s="65"/>
      <c r="CA173" s="65"/>
      <c r="CB173" s="65"/>
      <c r="CC173" s="65"/>
      <c r="CD173" s="65"/>
      <c r="CE173" s="65"/>
      <c r="CF173" s="65"/>
      <c r="CG173" s="65"/>
      <c r="CH173" s="65"/>
      <c r="CI173" s="65"/>
      <c r="CJ173" s="65"/>
      <c r="CK173" s="65"/>
      <c r="CL173" s="65"/>
      <c r="CM173" s="65"/>
      <c r="CN173" s="65"/>
      <c r="CO173" s="65"/>
      <c r="CP173" s="65"/>
      <c r="CQ173" s="65"/>
    </row>
    <row r="174" spans="2:95" s="1" customFormat="1" ht="15" customHeight="1">
      <c r="B174" s="108" t="s">
        <v>26</v>
      </c>
      <c r="C174" s="2"/>
      <c r="D174" s="56">
        <v>20</v>
      </c>
      <c r="E174" s="87" t="s">
        <v>88</v>
      </c>
      <c r="F174" s="253">
        <f>'Radijo reitingai'!D21</f>
        <v>1.1599999999999999</v>
      </c>
      <c r="G174" s="253">
        <f>'Radijo reitingai'!E21</f>
        <v>1.4</v>
      </c>
      <c r="H174" s="250">
        <f t="shared" si="111"/>
        <v>40.599999999999994</v>
      </c>
      <c r="I174" s="250">
        <f t="shared" si="112"/>
        <v>49</v>
      </c>
      <c r="J174" s="344">
        <v>35</v>
      </c>
      <c r="K174" s="50">
        <f t="shared" si="113"/>
        <v>35</v>
      </c>
      <c r="L174" s="399">
        <f t="shared" ref="L174:L175" si="119">(90*0.4)</f>
        <v>36</v>
      </c>
      <c r="M174" s="30">
        <f>90*J174</f>
        <v>3150</v>
      </c>
      <c r="N174" s="134">
        <f t="shared" si="116"/>
        <v>0.6</v>
      </c>
      <c r="O174" s="91">
        <f t="shared" si="114"/>
        <v>1260</v>
      </c>
      <c r="P174" s="55"/>
      <c r="Q174" s="65"/>
      <c r="R174" s="65"/>
      <c r="S174" s="65">
        <v>7</v>
      </c>
      <c r="T174" s="65"/>
      <c r="U174" s="65">
        <v>7</v>
      </c>
      <c r="V174" s="65"/>
      <c r="W174" s="65">
        <v>7</v>
      </c>
      <c r="X174" s="65"/>
      <c r="Y174" s="65">
        <v>7</v>
      </c>
      <c r="Z174" s="65"/>
      <c r="AA174" s="65">
        <v>7</v>
      </c>
      <c r="AB174" s="65"/>
      <c r="AC174" s="65"/>
      <c r="AD174" s="65"/>
      <c r="AE174" s="65"/>
      <c r="AF174" s="65"/>
      <c r="AG174" s="65"/>
      <c r="AH174" s="65"/>
      <c r="AI174" s="65"/>
      <c r="AJ174" s="65"/>
      <c r="AK174" s="65"/>
      <c r="AL174" s="65"/>
      <c r="AM174" s="65"/>
      <c r="AN174" s="65"/>
      <c r="AO174" s="65"/>
      <c r="AP174" s="65"/>
      <c r="AQ174" s="65"/>
      <c r="AR174" s="65"/>
      <c r="AS174" s="65"/>
      <c r="AT174" s="65"/>
      <c r="AU174" s="65"/>
      <c r="AV174" s="65"/>
      <c r="AW174" s="65"/>
      <c r="AX174" s="65"/>
      <c r="AY174" s="65"/>
      <c r="AZ174" s="65"/>
      <c r="BA174" s="65"/>
      <c r="BB174" s="65"/>
      <c r="BC174" s="65"/>
      <c r="BD174" s="65"/>
      <c r="BE174" s="65"/>
      <c r="BF174" s="65"/>
      <c r="BG174" s="65"/>
      <c r="BH174" s="65"/>
      <c r="BI174" s="65"/>
      <c r="BJ174" s="65"/>
      <c r="BK174" s="65"/>
      <c r="BL174" s="65"/>
      <c r="BM174" s="65"/>
      <c r="BN174" s="65"/>
      <c r="BO174" s="65"/>
      <c r="BP174" s="65"/>
      <c r="BQ174" s="65"/>
      <c r="BR174" s="65"/>
      <c r="BS174" s="65"/>
      <c r="BT174" s="65"/>
      <c r="BU174" s="65"/>
      <c r="BV174" s="65"/>
      <c r="BW174" s="65"/>
      <c r="BX174" s="65"/>
      <c r="BY174" s="65"/>
      <c r="BZ174" s="65"/>
      <c r="CA174" s="65"/>
      <c r="CB174" s="65"/>
      <c r="CC174" s="65"/>
      <c r="CD174" s="65"/>
      <c r="CE174" s="65"/>
      <c r="CF174" s="65"/>
      <c r="CG174" s="65"/>
      <c r="CH174" s="65"/>
      <c r="CI174" s="65"/>
      <c r="CJ174" s="65"/>
      <c r="CK174" s="65"/>
      <c r="CL174" s="65"/>
      <c r="CM174" s="65"/>
      <c r="CN174" s="65"/>
      <c r="CO174" s="65"/>
      <c r="CP174" s="65"/>
      <c r="CQ174" s="65"/>
    </row>
    <row r="175" spans="2:95" s="1" customFormat="1" ht="15" customHeight="1">
      <c r="B175" s="190" t="s">
        <v>26</v>
      </c>
      <c r="C175" s="191"/>
      <c r="D175" s="192">
        <v>20</v>
      </c>
      <c r="E175" s="168" t="s">
        <v>90</v>
      </c>
      <c r="F175" s="256">
        <f>'Radijo reitingai'!D22</f>
        <v>0.94</v>
      </c>
      <c r="G175" s="256">
        <f>'Radijo reitingai'!E22</f>
        <v>1.04</v>
      </c>
      <c r="H175" s="252">
        <f t="shared" si="111"/>
        <v>32.9</v>
      </c>
      <c r="I175" s="252">
        <f t="shared" si="112"/>
        <v>36.4</v>
      </c>
      <c r="J175" s="347">
        <v>35</v>
      </c>
      <c r="K175" s="193">
        <f t="shared" si="113"/>
        <v>35</v>
      </c>
      <c r="L175" s="194">
        <f t="shared" si="119"/>
        <v>36</v>
      </c>
      <c r="M175" s="195">
        <f>90*J175</f>
        <v>3150</v>
      </c>
      <c r="N175" s="196">
        <f t="shared" si="116"/>
        <v>0.6</v>
      </c>
      <c r="O175" s="197">
        <f t="shared" si="114"/>
        <v>1260</v>
      </c>
      <c r="P175" s="55"/>
      <c r="Q175" s="65"/>
      <c r="R175" s="65">
        <v>7</v>
      </c>
      <c r="S175" s="65"/>
      <c r="T175" s="65">
        <v>7</v>
      </c>
      <c r="U175" s="65"/>
      <c r="V175" s="65">
        <v>7</v>
      </c>
      <c r="W175" s="65"/>
      <c r="X175" s="65">
        <v>7</v>
      </c>
      <c r="Y175" s="65"/>
      <c r="Z175" s="65">
        <v>7</v>
      </c>
      <c r="AA175" s="65"/>
      <c r="AB175" s="65"/>
      <c r="AC175" s="65"/>
      <c r="AD175" s="65"/>
      <c r="AE175" s="65"/>
      <c r="AF175" s="65"/>
      <c r="AG175" s="65"/>
      <c r="AH175" s="65"/>
      <c r="AI175" s="65"/>
      <c r="AJ175" s="65"/>
      <c r="AK175" s="65"/>
      <c r="AL175" s="65"/>
      <c r="AM175" s="65"/>
      <c r="AN175" s="65"/>
      <c r="AO175" s="65"/>
      <c r="AP175" s="65"/>
      <c r="AQ175" s="65"/>
      <c r="AR175" s="65"/>
      <c r="AS175" s="65"/>
      <c r="AT175" s="65"/>
      <c r="AU175" s="65"/>
      <c r="AV175" s="65"/>
      <c r="AW175" s="65"/>
      <c r="AX175" s="65"/>
      <c r="AY175" s="65"/>
      <c r="AZ175" s="65"/>
      <c r="BA175" s="65"/>
      <c r="BB175" s="65"/>
      <c r="BC175" s="65"/>
      <c r="BD175" s="65"/>
      <c r="BE175" s="65"/>
      <c r="BF175" s="65"/>
      <c r="BG175" s="65"/>
      <c r="BH175" s="65"/>
      <c r="BI175" s="65"/>
      <c r="BJ175" s="65"/>
      <c r="BK175" s="65"/>
      <c r="BL175" s="65"/>
      <c r="BM175" s="65"/>
      <c r="BN175" s="65"/>
      <c r="BO175" s="65"/>
      <c r="BP175" s="65"/>
      <c r="BQ175" s="65"/>
      <c r="BR175" s="65"/>
      <c r="BS175" s="65"/>
      <c r="BT175" s="65"/>
      <c r="BU175" s="65"/>
      <c r="BV175" s="65"/>
      <c r="BW175" s="65"/>
      <c r="BX175" s="65"/>
      <c r="BY175" s="65"/>
      <c r="BZ175" s="65"/>
      <c r="CA175" s="65"/>
      <c r="CB175" s="65"/>
      <c r="CC175" s="65"/>
      <c r="CD175" s="65"/>
      <c r="CE175" s="65"/>
      <c r="CF175" s="65"/>
      <c r="CG175" s="65"/>
      <c r="CH175" s="65"/>
      <c r="CI175" s="65"/>
      <c r="CJ175" s="65"/>
      <c r="CK175" s="65"/>
      <c r="CL175" s="65"/>
      <c r="CM175" s="65"/>
      <c r="CN175" s="65"/>
      <c r="CO175" s="65"/>
      <c r="CP175" s="65"/>
      <c r="CQ175" s="65"/>
    </row>
    <row r="176" spans="2:95" s="1" customFormat="1" ht="15" customHeight="1">
      <c r="B176" s="108" t="s">
        <v>97</v>
      </c>
      <c r="C176" s="2"/>
      <c r="D176" s="56">
        <v>20</v>
      </c>
      <c r="E176" s="87" t="s">
        <v>79</v>
      </c>
      <c r="F176" s="253">
        <f>'Radijo reitingai'!D23</f>
        <v>0.31</v>
      </c>
      <c r="G176" s="253">
        <f>'Radijo reitingai'!E23</f>
        <v>0.4</v>
      </c>
      <c r="H176" s="250">
        <f t="shared" si="111"/>
        <v>25.11</v>
      </c>
      <c r="I176" s="250">
        <f t="shared" si="112"/>
        <v>32.4</v>
      </c>
      <c r="J176" s="344">
        <v>81</v>
      </c>
      <c r="K176" s="50">
        <f t="shared" si="113"/>
        <v>81</v>
      </c>
      <c r="L176" s="137">
        <f>(33*0.4)+0.008336714</f>
        <v>13.208336714000001</v>
      </c>
      <c r="M176" s="30">
        <f>33*J176</f>
        <v>2673</v>
      </c>
      <c r="N176" s="134">
        <f t="shared" si="116"/>
        <v>0.59974737230303021</v>
      </c>
      <c r="O176" s="91">
        <f t="shared" si="114"/>
        <v>1069.8752738340002</v>
      </c>
      <c r="P176" s="55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65"/>
      <c r="AB176" s="65">
        <v>5</v>
      </c>
      <c r="AC176" s="65"/>
      <c r="AD176" s="65">
        <v>5</v>
      </c>
      <c r="AE176" s="65"/>
      <c r="AF176" s="65">
        <v>6</v>
      </c>
      <c r="AG176" s="65"/>
      <c r="AH176" s="65">
        <v>5</v>
      </c>
      <c r="AI176" s="65"/>
      <c r="AJ176" s="65">
        <v>5</v>
      </c>
      <c r="AK176" s="65"/>
      <c r="AL176" s="65">
        <v>5</v>
      </c>
      <c r="AM176" s="65"/>
      <c r="AN176" s="65">
        <v>5</v>
      </c>
      <c r="AO176" s="65"/>
      <c r="AP176" s="65">
        <v>5</v>
      </c>
      <c r="AQ176" s="65"/>
      <c r="AR176" s="65"/>
      <c r="AS176" s="65"/>
      <c r="AT176" s="65"/>
      <c r="AU176" s="65"/>
      <c r="AV176" s="65">
        <v>5</v>
      </c>
      <c r="AW176" s="65"/>
      <c r="AX176" s="65">
        <v>5</v>
      </c>
      <c r="AY176" s="65"/>
      <c r="AZ176" s="65">
        <v>5</v>
      </c>
      <c r="BA176" s="65"/>
      <c r="BB176" s="65">
        <v>5</v>
      </c>
      <c r="BC176" s="65"/>
      <c r="BD176" s="65">
        <v>5</v>
      </c>
      <c r="BE176" s="65"/>
      <c r="BF176" s="65">
        <v>5</v>
      </c>
      <c r="BG176" s="65"/>
      <c r="BH176" s="65">
        <v>5</v>
      </c>
      <c r="BI176" s="65"/>
      <c r="BJ176" s="65">
        <v>5</v>
      </c>
      <c r="BK176" s="65"/>
      <c r="BL176" s="65"/>
      <c r="BM176" s="65"/>
      <c r="BN176" s="65"/>
      <c r="BO176" s="65"/>
      <c r="BP176" s="65"/>
      <c r="BQ176" s="65"/>
      <c r="BR176" s="65"/>
      <c r="BS176" s="65"/>
      <c r="BT176" s="65"/>
      <c r="BU176" s="65"/>
      <c r="BV176" s="65"/>
      <c r="BW176" s="65"/>
      <c r="BX176" s="65"/>
      <c r="BY176" s="65"/>
      <c r="BZ176" s="65"/>
      <c r="CA176" s="65"/>
      <c r="CB176" s="65"/>
      <c r="CC176" s="65"/>
      <c r="CD176" s="65"/>
      <c r="CE176" s="65"/>
      <c r="CF176" s="65"/>
      <c r="CG176" s="65"/>
      <c r="CH176" s="65"/>
      <c r="CI176" s="65"/>
      <c r="CJ176" s="65"/>
      <c r="CK176" s="65"/>
      <c r="CL176" s="65"/>
      <c r="CM176" s="65"/>
      <c r="CN176" s="65"/>
      <c r="CO176" s="65"/>
      <c r="CP176" s="65"/>
      <c r="CQ176" s="65"/>
    </row>
    <row r="177" spans="2:95" s="1" customFormat="1" ht="15" customHeight="1">
      <c r="B177" s="108" t="s">
        <v>97</v>
      </c>
      <c r="C177" s="2"/>
      <c r="D177" s="56">
        <v>20</v>
      </c>
      <c r="E177" s="87" t="s">
        <v>80</v>
      </c>
      <c r="F177" s="253">
        <f>'Radijo reitingai'!D24</f>
        <v>0.38</v>
      </c>
      <c r="G177" s="253">
        <f>'Radijo reitingai'!E24</f>
        <v>0.42</v>
      </c>
      <c r="H177" s="250">
        <f t="shared" si="111"/>
        <v>30.4</v>
      </c>
      <c r="I177" s="250">
        <f t="shared" si="112"/>
        <v>33.6</v>
      </c>
      <c r="J177" s="344">
        <v>80</v>
      </c>
      <c r="K177" s="50">
        <f t="shared" si="113"/>
        <v>80</v>
      </c>
      <c r="L177" s="137">
        <f>(33*0.4)+0.008336714</f>
        <v>13.208336714000001</v>
      </c>
      <c r="M177" s="30">
        <f>33*J177</f>
        <v>2640</v>
      </c>
      <c r="N177" s="134">
        <f t="shared" si="116"/>
        <v>0.59974737230303021</v>
      </c>
      <c r="O177" s="91">
        <f t="shared" si="114"/>
        <v>1056.6669371200001</v>
      </c>
      <c r="P177" s="55"/>
      <c r="Q177" s="65"/>
      <c r="R177" s="65"/>
      <c r="S177" s="65"/>
      <c r="T177" s="65"/>
      <c r="U177" s="65"/>
      <c r="V177" s="65"/>
      <c r="W177" s="65"/>
      <c r="X177" s="65"/>
      <c r="Y177" s="65"/>
      <c r="Z177" s="65"/>
      <c r="AA177" s="65"/>
      <c r="AB177" s="65"/>
      <c r="AC177" s="65">
        <v>5</v>
      </c>
      <c r="AD177" s="65"/>
      <c r="AE177" s="65">
        <v>5</v>
      </c>
      <c r="AF177" s="65"/>
      <c r="AG177" s="65">
        <v>5</v>
      </c>
      <c r="AH177" s="65"/>
      <c r="AI177" s="65">
        <v>5</v>
      </c>
      <c r="AJ177" s="65"/>
      <c r="AK177" s="65">
        <v>5</v>
      </c>
      <c r="AL177" s="65"/>
      <c r="AM177" s="65">
        <v>5</v>
      </c>
      <c r="AN177" s="65"/>
      <c r="AO177" s="65">
        <v>5</v>
      </c>
      <c r="AP177" s="65"/>
      <c r="AQ177" s="65">
        <v>5</v>
      </c>
      <c r="AR177" s="65"/>
      <c r="AS177" s="65"/>
      <c r="AT177" s="65"/>
      <c r="AU177" s="65"/>
      <c r="AV177" s="65"/>
      <c r="AW177" s="65">
        <v>5</v>
      </c>
      <c r="AX177" s="65"/>
      <c r="AY177" s="65">
        <v>5</v>
      </c>
      <c r="AZ177" s="65"/>
      <c r="BA177" s="65">
        <v>5</v>
      </c>
      <c r="BB177" s="65"/>
      <c r="BC177" s="65">
        <v>5</v>
      </c>
      <c r="BD177" s="65"/>
      <c r="BE177" s="65">
        <v>5</v>
      </c>
      <c r="BF177" s="65"/>
      <c r="BG177" s="65">
        <v>5</v>
      </c>
      <c r="BH177" s="65"/>
      <c r="BI177" s="65">
        <v>5</v>
      </c>
      <c r="BJ177" s="65"/>
      <c r="BK177" s="65">
        <v>5</v>
      </c>
      <c r="BL177" s="65"/>
      <c r="BM177" s="65"/>
      <c r="BN177" s="65"/>
      <c r="BO177" s="65"/>
      <c r="BP177" s="65"/>
      <c r="BQ177" s="65"/>
      <c r="BR177" s="65"/>
      <c r="BS177" s="65"/>
      <c r="BT177" s="65"/>
      <c r="BU177" s="65"/>
      <c r="BV177" s="65"/>
      <c r="BW177" s="65"/>
      <c r="BX177" s="65"/>
      <c r="BY177" s="65"/>
      <c r="BZ177" s="65"/>
      <c r="CA177" s="65"/>
      <c r="CB177" s="65"/>
      <c r="CC177" s="65"/>
      <c r="CD177" s="65"/>
      <c r="CE177" s="65"/>
      <c r="CF177" s="65"/>
      <c r="CG177" s="65"/>
      <c r="CH177" s="65"/>
      <c r="CI177" s="65"/>
      <c r="CJ177" s="65"/>
      <c r="CK177" s="65"/>
      <c r="CL177" s="65"/>
      <c r="CM177" s="65"/>
      <c r="CN177" s="65"/>
      <c r="CO177" s="65"/>
      <c r="CP177" s="65"/>
      <c r="CQ177" s="65"/>
    </row>
    <row r="178" spans="2:95" s="1" customFormat="1" ht="15" customHeight="1">
      <c r="B178" s="182" t="s">
        <v>97</v>
      </c>
      <c r="C178" s="183"/>
      <c r="D178" s="184">
        <v>20</v>
      </c>
      <c r="E178" s="175" t="s">
        <v>81</v>
      </c>
      <c r="F178" s="254">
        <f>'Radijo reitingai'!D25</f>
        <v>0.37</v>
      </c>
      <c r="G178" s="254">
        <f>'Radijo reitingai'!E25</f>
        <v>0.32</v>
      </c>
      <c r="H178" s="251">
        <f t="shared" si="111"/>
        <v>29.97</v>
      </c>
      <c r="I178" s="251">
        <f t="shared" si="112"/>
        <v>25.92</v>
      </c>
      <c r="J178" s="345">
        <v>81</v>
      </c>
      <c r="K178" s="185">
        <f t="shared" si="113"/>
        <v>81</v>
      </c>
      <c r="L178" s="186">
        <f>(33*0.4)+0.008336714</f>
        <v>13.208336714000001</v>
      </c>
      <c r="M178" s="187">
        <f>33*J178</f>
        <v>2673</v>
      </c>
      <c r="N178" s="188">
        <f t="shared" si="116"/>
        <v>0.59974737230303021</v>
      </c>
      <c r="O178" s="189">
        <f t="shared" si="114"/>
        <v>1069.8752738340002</v>
      </c>
      <c r="P178" s="55"/>
      <c r="Q178" s="65"/>
      <c r="R178" s="65"/>
      <c r="S178" s="65"/>
      <c r="T178" s="65"/>
      <c r="U178" s="65"/>
      <c r="V178" s="65"/>
      <c r="W178" s="65"/>
      <c r="X178" s="65"/>
      <c r="Y178" s="65"/>
      <c r="Z178" s="65"/>
      <c r="AA178" s="65"/>
      <c r="AB178" s="65">
        <v>5</v>
      </c>
      <c r="AC178" s="65"/>
      <c r="AD178" s="65">
        <v>5</v>
      </c>
      <c r="AE178" s="65"/>
      <c r="AF178" s="65">
        <v>5</v>
      </c>
      <c r="AG178" s="65"/>
      <c r="AH178" s="65">
        <v>5</v>
      </c>
      <c r="AI178" s="65"/>
      <c r="AJ178" s="65">
        <v>5</v>
      </c>
      <c r="AK178" s="65"/>
      <c r="AL178" s="65">
        <v>5</v>
      </c>
      <c r="AM178" s="65"/>
      <c r="AN178" s="65">
        <v>5</v>
      </c>
      <c r="AO178" s="65"/>
      <c r="AP178" s="65">
        <v>5</v>
      </c>
      <c r="AQ178" s="65"/>
      <c r="AR178" s="65"/>
      <c r="AS178" s="65"/>
      <c r="AT178" s="65"/>
      <c r="AU178" s="65"/>
      <c r="AV178" s="65">
        <v>5</v>
      </c>
      <c r="AW178" s="65"/>
      <c r="AX178" s="65">
        <v>5</v>
      </c>
      <c r="AY178" s="65"/>
      <c r="AZ178" s="65">
        <v>5</v>
      </c>
      <c r="BA178" s="65"/>
      <c r="BB178" s="65">
        <v>5</v>
      </c>
      <c r="BC178" s="65"/>
      <c r="BD178" s="65">
        <v>5</v>
      </c>
      <c r="BE178" s="65"/>
      <c r="BF178" s="65">
        <v>5</v>
      </c>
      <c r="BG178" s="65"/>
      <c r="BH178" s="65">
        <v>5</v>
      </c>
      <c r="BI178" s="65"/>
      <c r="BJ178" s="65">
        <v>6</v>
      </c>
      <c r="BK178" s="65"/>
      <c r="BL178" s="65"/>
      <c r="BM178" s="65"/>
      <c r="BN178" s="65"/>
      <c r="BO178" s="65"/>
      <c r="BP178" s="65"/>
      <c r="BQ178" s="65"/>
      <c r="BR178" s="65"/>
      <c r="BS178" s="65"/>
      <c r="BT178" s="65"/>
      <c r="BU178" s="65"/>
      <c r="BV178" s="65"/>
      <c r="BW178" s="65"/>
      <c r="BX178" s="65"/>
      <c r="BY178" s="65"/>
      <c r="BZ178" s="65"/>
      <c r="CA178" s="65"/>
      <c r="CB178" s="65"/>
      <c r="CC178" s="65"/>
      <c r="CD178" s="65"/>
      <c r="CE178" s="65"/>
      <c r="CF178" s="65"/>
      <c r="CG178" s="65"/>
      <c r="CH178" s="65"/>
      <c r="CI178" s="65"/>
      <c r="CJ178" s="65"/>
      <c r="CK178" s="65"/>
      <c r="CL178" s="65"/>
      <c r="CM178" s="65"/>
      <c r="CN178" s="65"/>
      <c r="CO178" s="65"/>
      <c r="CP178" s="65"/>
      <c r="CQ178" s="65"/>
    </row>
    <row r="179" spans="2:95" s="1" customFormat="1" ht="15" hidden="1" customHeight="1">
      <c r="B179" s="108" t="s">
        <v>97</v>
      </c>
      <c r="C179" s="2"/>
      <c r="D179" s="56">
        <v>20</v>
      </c>
      <c r="E179" s="230" t="s">
        <v>82</v>
      </c>
      <c r="F179" s="253">
        <f>'Radijo reitingai'!D26</f>
        <v>0.42</v>
      </c>
      <c r="G179" s="253">
        <f>'Radijo reitingai'!E26</f>
        <v>0.37</v>
      </c>
      <c r="H179" s="250">
        <f t="shared" si="111"/>
        <v>0</v>
      </c>
      <c r="I179" s="250">
        <f t="shared" si="112"/>
        <v>0</v>
      </c>
      <c r="J179" s="344">
        <v>0</v>
      </c>
      <c r="K179" s="50">
        <f t="shared" si="113"/>
        <v>0</v>
      </c>
      <c r="L179" s="137">
        <f>(30*0.35)/1.2</f>
        <v>8.75</v>
      </c>
      <c r="M179" s="30">
        <f t="shared" ref="M179:M184" si="120">30*J179</f>
        <v>0</v>
      </c>
      <c r="N179" s="134" t="e">
        <f t="shared" si="116"/>
        <v>#DIV/0!</v>
      </c>
      <c r="O179" s="91">
        <f t="shared" si="114"/>
        <v>0</v>
      </c>
      <c r="P179" s="55"/>
      <c r="Q179" s="65"/>
      <c r="R179" s="65"/>
      <c r="S179" s="65"/>
      <c r="T179" s="65"/>
      <c r="U179" s="65"/>
      <c r="V179" s="65"/>
      <c r="W179" s="65"/>
      <c r="X179" s="65"/>
      <c r="Y179" s="65"/>
      <c r="Z179" s="65"/>
      <c r="AA179" s="65"/>
      <c r="AB179" s="65"/>
      <c r="AC179" s="65"/>
      <c r="AD179" s="65"/>
      <c r="AE179" s="65"/>
      <c r="AF179" s="65"/>
      <c r="AG179" s="65"/>
      <c r="AH179" s="65"/>
      <c r="AI179" s="65"/>
      <c r="AJ179" s="65"/>
      <c r="AK179" s="65"/>
      <c r="AL179" s="65"/>
      <c r="AM179" s="65"/>
      <c r="AN179" s="65"/>
      <c r="AO179" s="65"/>
      <c r="AP179" s="65"/>
      <c r="AQ179" s="65"/>
      <c r="AR179" s="65"/>
      <c r="AS179" s="65"/>
      <c r="AT179" s="65"/>
      <c r="AU179" s="65"/>
      <c r="AV179" s="65"/>
      <c r="AW179" s="65"/>
      <c r="AX179" s="65"/>
      <c r="AY179" s="65"/>
      <c r="AZ179" s="65"/>
      <c r="BA179" s="65"/>
      <c r="BB179" s="65"/>
      <c r="BC179" s="65"/>
      <c r="BD179" s="65"/>
      <c r="BE179" s="65"/>
      <c r="BF179" s="65"/>
      <c r="BG179" s="65"/>
      <c r="BH179" s="65"/>
      <c r="BI179" s="65"/>
      <c r="BJ179" s="65"/>
      <c r="BK179" s="65"/>
      <c r="BL179" s="65"/>
      <c r="BM179" s="65"/>
      <c r="BN179" s="65"/>
      <c r="BO179" s="65"/>
      <c r="BP179" s="65"/>
      <c r="BQ179" s="65"/>
      <c r="BR179" s="65"/>
      <c r="BS179" s="65"/>
      <c r="BT179" s="65"/>
      <c r="BU179" s="65"/>
      <c r="BV179" s="65"/>
      <c r="BW179" s="65"/>
      <c r="BX179" s="65"/>
      <c r="BY179" s="65"/>
      <c r="BZ179" s="65"/>
      <c r="CA179" s="65"/>
      <c r="CB179" s="65"/>
      <c r="CC179" s="65"/>
      <c r="CD179" s="65"/>
      <c r="CE179" s="65"/>
      <c r="CF179" s="65"/>
      <c r="CG179" s="65"/>
      <c r="CH179" s="65"/>
      <c r="CI179" s="65"/>
      <c r="CJ179" s="65"/>
      <c r="CK179" s="65"/>
      <c r="CL179" s="65"/>
      <c r="CM179" s="65"/>
      <c r="CN179" s="65"/>
      <c r="CO179" s="65"/>
      <c r="CP179" s="65"/>
      <c r="CQ179" s="65"/>
    </row>
    <row r="180" spans="2:95" s="1" customFormat="1" ht="15" hidden="1" customHeight="1">
      <c r="B180" s="108" t="s">
        <v>97</v>
      </c>
      <c r="C180" s="2"/>
      <c r="D180" s="56">
        <v>20</v>
      </c>
      <c r="E180" s="230" t="s">
        <v>83</v>
      </c>
      <c r="F180" s="253">
        <f>'Radijo reitingai'!D27</f>
        <v>0.44</v>
      </c>
      <c r="G180" s="253">
        <f>'Radijo reitingai'!E27</f>
        <v>0.35</v>
      </c>
      <c r="H180" s="250">
        <f t="shared" si="111"/>
        <v>0</v>
      </c>
      <c r="I180" s="250">
        <f t="shared" si="112"/>
        <v>0</v>
      </c>
      <c r="J180" s="344">
        <v>0</v>
      </c>
      <c r="K180" s="50">
        <f t="shared" si="113"/>
        <v>0</v>
      </c>
      <c r="L180" s="137">
        <f t="shared" ref="L180:L184" si="121">(30*0.35)/1.2</f>
        <v>8.75</v>
      </c>
      <c r="M180" s="30">
        <f t="shared" si="120"/>
        <v>0</v>
      </c>
      <c r="N180" s="134" t="e">
        <f t="shared" si="116"/>
        <v>#DIV/0!</v>
      </c>
      <c r="O180" s="91">
        <f t="shared" si="114"/>
        <v>0</v>
      </c>
      <c r="P180" s="55"/>
      <c r="Q180" s="65"/>
      <c r="R180" s="65"/>
      <c r="S180" s="65"/>
      <c r="T180" s="65"/>
      <c r="U180" s="65"/>
      <c r="V180" s="65"/>
      <c r="W180" s="65"/>
      <c r="X180" s="65"/>
      <c r="Y180" s="65"/>
      <c r="Z180" s="65"/>
      <c r="AA180" s="65"/>
      <c r="AB180" s="65"/>
      <c r="AC180" s="65"/>
      <c r="AD180" s="65"/>
      <c r="AE180" s="65"/>
      <c r="AF180" s="65"/>
      <c r="AG180" s="65"/>
      <c r="AH180" s="65"/>
      <c r="AI180" s="65"/>
      <c r="AJ180" s="65"/>
      <c r="AK180" s="65"/>
      <c r="AL180" s="65"/>
      <c r="AM180" s="65"/>
      <c r="AN180" s="65"/>
      <c r="AO180" s="65"/>
      <c r="AP180" s="65"/>
      <c r="AQ180" s="65"/>
      <c r="AR180" s="65"/>
      <c r="AS180" s="65"/>
      <c r="AT180" s="65"/>
      <c r="AU180" s="65"/>
      <c r="AV180" s="65"/>
      <c r="AW180" s="65"/>
      <c r="AX180" s="65"/>
      <c r="AY180" s="65"/>
      <c r="AZ180" s="65"/>
      <c r="BA180" s="65"/>
      <c r="BB180" s="65"/>
      <c r="BC180" s="65"/>
      <c r="BD180" s="65"/>
      <c r="BE180" s="65"/>
      <c r="BF180" s="65"/>
      <c r="BG180" s="65"/>
      <c r="BH180" s="65"/>
      <c r="BI180" s="65"/>
      <c r="BJ180" s="65"/>
      <c r="BK180" s="65"/>
      <c r="BL180" s="65"/>
      <c r="BM180" s="65"/>
      <c r="BN180" s="65"/>
      <c r="BO180" s="65"/>
      <c r="BP180" s="65"/>
      <c r="BQ180" s="65"/>
      <c r="BR180" s="65"/>
      <c r="BS180" s="65"/>
      <c r="BT180" s="65"/>
      <c r="BU180" s="65"/>
      <c r="BV180" s="65"/>
      <c r="BW180" s="65"/>
      <c r="BX180" s="65"/>
      <c r="BY180" s="65"/>
      <c r="BZ180" s="65"/>
      <c r="CA180" s="65"/>
      <c r="CB180" s="65"/>
      <c r="CC180" s="65"/>
      <c r="CD180" s="65"/>
      <c r="CE180" s="65"/>
      <c r="CF180" s="65"/>
      <c r="CG180" s="65"/>
      <c r="CH180" s="65"/>
      <c r="CI180" s="65"/>
      <c r="CJ180" s="65"/>
      <c r="CK180" s="65"/>
      <c r="CL180" s="65"/>
      <c r="CM180" s="65"/>
      <c r="CN180" s="65"/>
      <c r="CO180" s="65"/>
      <c r="CP180" s="65"/>
      <c r="CQ180" s="65"/>
    </row>
    <row r="181" spans="2:95" s="1" customFormat="1" ht="15" customHeight="1">
      <c r="B181" s="108" t="s">
        <v>97</v>
      </c>
      <c r="C181" s="2"/>
      <c r="D181" s="56">
        <v>20</v>
      </c>
      <c r="E181" s="87" t="s">
        <v>84</v>
      </c>
      <c r="F181" s="253">
        <f>'Radijo reitingai'!D28</f>
        <v>0.33</v>
      </c>
      <c r="G181" s="253">
        <f>'Radijo reitingai'!E28</f>
        <v>0.25</v>
      </c>
      <c r="H181" s="250">
        <f t="shared" si="111"/>
        <v>41.25</v>
      </c>
      <c r="I181" s="250">
        <f t="shared" si="112"/>
        <v>31.25</v>
      </c>
      <c r="J181" s="344">
        <v>125</v>
      </c>
      <c r="K181" s="50">
        <f t="shared" si="113"/>
        <v>125</v>
      </c>
      <c r="L181" s="137">
        <f>(30*0.4)</f>
        <v>12</v>
      </c>
      <c r="M181" s="30">
        <f t="shared" si="120"/>
        <v>3750</v>
      </c>
      <c r="N181" s="134">
        <f t="shared" si="116"/>
        <v>0.6</v>
      </c>
      <c r="O181" s="91">
        <f t="shared" si="114"/>
        <v>1500</v>
      </c>
      <c r="P181" s="5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  <c r="AC181" s="65">
        <v>5</v>
      </c>
      <c r="AD181" s="65"/>
      <c r="AE181" s="65">
        <v>5</v>
      </c>
      <c r="AF181" s="65"/>
      <c r="AG181" s="65">
        <v>5</v>
      </c>
      <c r="AH181" s="65"/>
      <c r="AI181" s="65">
        <v>5</v>
      </c>
      <c r="AJ181" s="65"/>
      <c r="AK181" s="65">
        <v>5</v>
      </c>
      <c r="AL181" s="65"/>
      <c r="AM181" s="65">
        <v>5</v>
      </c>
      <c r="AN181" s="65"/>
      <c r="AO181" s="65">
        <v>5</v>
      </c>
      <c r="AP181" s="65"/>
      <c r="AQ181" s="65">
        <v>5</v>
      </c>
      <c r="AR181" s="65"/>
      <c r="AS181" s="65"/>
      <c r="AT181" s="65"/>
      <c r="AU181" s="65"/>
      <c r="AV181" s="65"/>
      <c r="AW181" s="65">
        <v>5</v>
      </c>
      <c r="AX181" s="65"/>
      <c r="AY181" s="65">
        <v>5</v>
      </c>
      <c r="AZ181" s="65"/>
      <c r="BA181" s="65">
        <v>5</v>
      </c>
      <c r="BB181" s="65"/>
      <c r="BC181" s="65">
        <v>5</v>
      </c>
      <c r="BD181" s="65"/>
      <c r="BE181" s="65">
        <v>5</v>
      </c>
      <c r="BF181" s="65"/>
      <c r="BG181" s="65">
        <v>5</v>
      </c>
      <c r="BH181" s="65"/>
      <c r="BI181" s="65">
        <v>5</v>
      </c>
      <c r="BJ181" s="65"/>
      <c r="BK181" s="65">
        <v>5</v>
      </c>
      <c r="BL181" s="65"/>
      <c r="BM181" s="65">
        <v>5</v>
      </c>
      <c r="BN181" s="65"/>
      <c r="BO181" s="65">
        <v>5</v>
      </c>
      <c r="BP181" s="65"/>
      <c r="BQ181" s="65">
        <v>5</v>
      </c>
      <c r="BR181" s="65"/>
      <c r="BS181" s="65">
        <v>5</v>
      </c>
      <c r="BT181" s="65"/>
      <c r="BU181" s="65">
        <v>5</v>
      </c>
      <c r="BV181" s="65"/>
      <c r="BW181" s="65">
        <v>5</v>
      </c>
      <c r="BX181" s="65"/>
      <c r="BY181" s="65">
        <v>5</v>
      </c>
      <c r="BZ181" s="65"/>
      <c r="CA181" s="65">
        <v>5</v>
      </c>
      <c r="CB181" s="65"/>
      <c r="CC181" s="65">
        <v>5</v>
      </c>
      <c r="CD181" s="65"/>
      <c r="CE181" s="65"/>
      <c r="CF181" s="65"/>
      <c r="CG181" s="65"/>
      <c r="CH181" s="65"/>
      <c r="CI181" s="65"/>
      <c r="CJ181" s="65"/>
      <c r="CK181" s="65"/>
      <c r="CL181" s="65"/>
      <c r="CM181" s="65"/>
      <c r="CN181" s="65"/>
      <c r="CO181" s="65"/>
      <c r="CP181" s="65"/>
      <c r="CQ181" s="65"/>
    </row>
    <row r="182" spans="2:95" s="1" customFormat="1" ht="15" customHeight="1">
      <c r="B182" s="108" t="s">
        <v>97</v>
      </c>
      <c r="C182" s="2"/>
      <c r="D182" s="56">
        <v>20</v>
      </c>
      <c r="E182" s="87" t="s">
        <v>85</v>
      </c>
      <c r="F182" s="253">
        <f>'Radijo reitingai'!D29</f>
        <v>0.4</v>
      </c>
      <c r="G182" s="253">
        <f>'Radijo reitingai'!E29</f>
        <v>0.26</v>
      </c>
      <c r="H182" s="250">
        <f t="shared" si="111"/>
        <v>48.800000000000004</v>
      </c>
      <c r="I182" s="250">
        <f t="shared" si="112"/>
        <v>31.720000000000002</v>
      </c>
      <c r="J182" s="344">
        <v>122</v>
      </c>
      <c r="K182" s="50">
        <f t="shared" si="113"/>
        <v>122</v>
      </c>
      <c r="L182" s="137">
        <f>(30*0.4)</f>
        <v>12</v>
      </c>
      <c r="M182" s="30">
        <f t="shared" si="120"/>
        <v>3660</v>
      </c>
      <c r="N182" s="134">
        <f t="shared" si="116"/>
        <v>0.6</v>
      </c>
      <c r="O182" s="91">
        <f t="shared" si="114"/>
        <v>1464</v>
      </c>
      <c r="P182" s="55"/>
      <c r="Q182" s="65"/>
      <c r="R182" s="65"/>
      <c r="S182" s="65"/>
      <c r="T182" s="65"/>
      <c r="U182" s="65"/>
      <c r="V182" s="65"/>
      <c r="W182" s="65"/>
      <c r="X182" s="65"/>
      <c r="Y182" s="65"/>
      <c r="Z182" s="65"/>
      <c r="AA182" s="65"/>
      <c r="AB182" s="65">
        <v>5</v>
      </c>
      <c r="AC182" s="65"/>
      <c r="AD182" s="65">
        <v>5</v>
      </c>
      <c r="AE182" s="65"/>
      <c r="AF182" s="65">
        <v>5</v>
      </c>
      <c r="AG182" s="65"/>
      <c r="AH182" s="65">
        <v>4</v>
      </c>
      <c r="AI182" s="65"/>
      <c r="AJ182" s="65">
        <v>4</v>
      </c>
      <c r="AK182" s="65"/>
      <c r="AL182" s="65">
        <v>4</v>
      </c>
      <c r="AM182" s="65"/>
      <c r="AN182" s="65">
        <v>5</v>
      </c>
      <c r="AO182" s="65"/>
      <c r="AP182" s="65">
        <v>5</v>
      </c>
      <c r="AQ182" s="65"/>
      <c r="AR182" s="65"/>
      <c r="AS182" s="65"/>
      <c r="AT182" s="65"/>
      <c r="AU182" s="65"/>
      <c r="AV182" s="65">
        <v>5</v>
      </c>
      <c r="AW182" s="65"/>
      <c r="AX182" s="65">
        <v>5</v>
      </c>
      <c r="AY182" s="65"/>
      <c r="AZ182" s="65">
        <v>5</v>
      </c>
      <c r="BA182" s="65"/>
      <c r="BB182" s="65">
        <v>5</v>
      </c>
      <c r="BC182" s="65"/>
      <c r="BD182" s="65">
        <v>5</v>
      </c>
      <c r="BE182" s="65"/>
      <c r="BF182" s="65">
        <v>5</v>
      </c>
      <c r="BG182" s="65"/>
      <c r="BH182" s="65">
        <v>5</v>
      </c>
      <c r="BI182" s="65"/>
      <c r="BJ182" s="65">
        <v>5</v>
      </c>
      <c r="BK182" s="65"/>
      <c r="BL182" s="65">
        <v>5</v>
      </c>
      <c r="BM182" s="65"/>
      <c r="BN182" s="65">
        <v>5</v>
      </c>
      <c r="BO182" s="65"/>
      <c r="BP182" s="65">
        <v>5</v>
      </c>
      <c r="BQ182" s="65"/>
      <c r="BR182" s="65">
        <v>5</v>
      </c>
      <c r="BS182" s="65"/>
      <c r="BT182" s="65">
        <v>5</v>
      </c>
      <c r="BU182" s="65"/>
      <c r="BV182" s="65">
        <v>5</v>
      </c>
      <c r="BW182" s="65"/>
      <c r="BX182" s="65">
        <v>5</v>
      </c>
      <c r="BY182" s="65"/>
      <c r="BZ182" s="65">
        <v>5</v>
      </c>
      <c r="CA182" s="65"/>
      <c r="CB182" s="65">
        <v>5</v>
      </c>
      <c r="CC182" s="65"/>
      <c r="CD182" s="65"/>
      <c r="CE182" s="65"/>
      <c r="CF182" s="65"/>
      <c r="CG182" s="65"/>
      <c r="CH182" s="65"/>
      <c r="CI182" s="65"/>
      <c r="CJ182" s="65"/>
      <c r="CK182" s="65"/>
      <c r="CL182" s="65"/>
      <c r="CM182" s="65"/>
      <c r="CN182" s="65"/>
      <c r="CO182" s="65"/>
      <c r="CP182" s="65"/>
      <c r="CQ182" s="65"/>
    </row>
    <row r="183" spans="2:95" s="1" customFormat="1" ht="15" customHeight="1">
      <c r="B183" s="108" t="s">
        <v>97</v>
      </c>
      <c r="C183" s="2"/>
      <c r="D183" s="56">
        <v>20</v>
      </c>
      <c r="E183" s="87" t="s">
        <v>86</v>
      </c>
      <c r="F183" s="253">
        <f>'Radijo reitingai'!D30</f>
        <v>0.41</v>
      </c>
      <c r="G183" s="253">
        <f>'Radijo reitingai'!E30</f>
        <v>0.31</v>
      </c>
      <c r="H183" s="250">
        <f t="shared" si="111"/>
        <v>49.61</v>
      </c>
      <c r="I183" s="250">
        <f t="shared" si="112"/>
        <v>37.51</v>
      </c>
      <c r="J183" s="344">
        <v>121</v>
      </c>
      <c r="K183" s="50">
        <f t="shared" si="113"/>
        <v>121</v>
      </c>
      <c r="L183" s="137">
        <f>(30*0.4)</f>
        <v>12</v>
      </c>
      <c r="M183" s="30">
        <f t="shared" si="120"/>
        <v>3630</v>
      </c>
      <c r="N183" s="134">
        <f t="shared" si="116"/>
        <v>0.6</v>
      </c>
      <c r="O183" s="91">
        <f t="shared" si="114"/>
        <v>1452</v>
      </c>
      <c r="P183" s="5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5"/>
      <c r="AB183" s="65"/>
      <c r="AC183" s="65">
        <v>5</v>
      </c>
      <c r="AD183" s="65"/>
      <c r="AE183" s="65">
        <v>5</v>
      </c>
      <c r="AF183" s="65"/>
      <c r="AG183" s="65">
        <v>4</v>
      </c>
      <c r="AH183" s="65"/>
      <c r="AI183" s="65">
        <v>4</v>
      </c>
      <c r="AJ183" s="65"/>
      <c r="AK183" s="65">
        <v>4</v>
      </c>
      <c r="AL183" s="65"/>
      <c r="AM183" s="65">
        <v>4</v>
      </c>
      <c r="AN183" s="65"/>
      <c r="AO183" s="65">
        <v>5</v>
      </c>
      <c r="AP183" s="65"/>
      <c r="AQ183" s="65">
        <v>5</v>
      </c>
      <c r="AR183" s="65"/>
      <c r="AS183" s="65"/>
      <c r="AT183" s="65"/>
      <c r="AU183" s="65"/>
      <c r="AV183" s="65"/>
      <c r="AW183" s="65">
        <v>5</v>
      </c>
      <c r="AX183" s="65"/>
      <c r="AY183" s="65">
        <v>5</v>
      </c>
      <c r="AZ183" s="65"/>
      <c r="BA183" s="65">
        <v>5</v>
      </c>
      <c r="BB183" s="65"/>
      <c r="BC183" s="65">
        <v>5</v>
      </c>
      <c r="BD183" s="65"/>
      <c r="BE183" s="65">
        <v>5</v>
      </c>
      <c r="BF183" s="65"/>
      <c r="BG183" s="65">
        <v>5</v>
      </c>
      <c r="BH183" s="65"/>
      <c r="BI183" s="65">
        <v>5</v>
      </c>
      <c r="BJ183" s="65"/>
      <c r="BK183" s="65">
        <v>5</v>
      </c>
      <c r="BL183" s="65"/>
      <c r="BM183" s="65">
        <v>5</v>
      </c>
      <c r="BN183" s="65"/>
      <c r="BO183" s="65">
        <v>5</v>
      </c>
      <c r="BP183" s="65"/>
      <c r="BQ183" s="65">
        <v>5</v>
      </c>
      <c r="BR183" s="65"/>
      <c r="BS183" s="65">
        <v>5</v>
      </c>
      <c r="BT183" s="65"/>
      <c r="BU183" s="65">
        <v>5</v>
      </c>
      <c r="BV183" s="65"/>
      <c r="BW183" s="65">
        <v>5</v>
      </c>
      <c r="BX183" s="65"/>
      <c r="BY183" s="65">
        <v>5</v>
      </c>
      <c r="BZ183" s="65"/>
      <c r="CA183" s="65">
        <v>5</v>
      </c>
      <c r="CB183" s="65"/>
      <c r="CC183" s="65">
        <v>5</v>
      </c>
      <c r="CD183" s="65"/>
      <c r="CE183" s="65"/>
      <c r="CF183" s="65"/>
      <c r="CG183" s="65"/>
      <c r="CH183" s="65"/>
      <c r="CI183" s="65"/>
      <c r="CJ183" s="65"/>
      <c r="CK183" s="65"/>
      <c r="CL183" s="65"/>
      <c r="CM183" s="65"/>
      <c r="CN183" s="65"/>
      <c r="CO183" s="65"/>
      <c r="CP183" s="65"/>
      <c r="CQ183" s="65"/>
    </row>
    <row r="184" spans="2:95" s="1" customFormat="1" ht="15" customHeight="1">
      <c r="B184" s="182" t="s">
        <v>97</v>
      </c>
      <c r="C184" s="183"/>
      <c r="D184" s="184">
        <v>20</v>
      </c>
      <c r="E184" s="175" t="s">
        <v>87</v>
      </c>
      <c r="F184" s="254">
        <f>'Radijo reitingai'!D31</f>
        <v>0.38</v>
      </c>
      <c r="G184" s="254">
        <f>'Radijo reitingai'!E31</f>
        <v>0.26</v>
      </c>
      <c r="H184" s="251">
        <f t="shared" si="111"/>
        <v>47.5</v>
      </c>
      <c r="I184" s="251">
        <f t="shared" si="112"/>
        <v>32.5</v>
      </c>
      <c r="J184" s="345">
        <v>125</v>
      </c>
      <c r="K184" s="185">
        <f t="shared" si="113"/>
        <v>125</v>
      </c>
      <c r="L184" s="137">
        <f>(30*0.4)</f>
        <v>12</v>
      </c>
      <c r="M184" s="187">
        <f t="shared" si="120"/>
        <v>3750</v>
      </c>
      <c r="N184" s="188">
        <f t="shared" si="116"/>
        <v>0.6</v>
      </c>
      <c r="O184" s="189">
        <f t="shared" si="114"/>
        <v>1500</v>
      </c>
      <c r="P184" s="55"/>
      <c r="Q184" s="65"/>
      <c r="R184" s="65"/>
      <c r="S184" s="65"/>
      <c r="T184" s="65"/>
      <c r="U184" s="65"/>
      <c r="V184" s="65"/>
      <c r="W184" s="65"/>
      <c r="X184" s="65"/>
      <c r="Y184" s="65"/>
      <c r="Z184" s="65"/>
      <c r="AA184" s="65"/>
      <c r="AB184" s="65">
        <v>5</v>
      </c>
      <c r="AC184" s="65"/>
      <c r="AD184" s="65">
        <v>5</v>
      </c>
      <c r="AE184" s="65"/>
      <c r="AF184" s="65">
        <v>5</v>
      </c>
      <c r="AG184" s="65"/>
      <c r="AH184" s="65">
        <v>5</v>
      </c>
      <c r="AI184" s="65"/>
      <c r="AJ184" s="65">
        <v>5</v>
      </c>
      <c r="AK184" s="65"/>
      <c r="AL184" s="65">
        <v>5</v>
      </c>
      <c r="AM184" s="65"/>
      <c r="AN184" s="65">
        <v>5</v>
      </c>
      <c r="AO184" s="65"/>
      <c r="AP184" s="65">
        <v>5</v>
      </c>
      <c r="AQ184" s="65"/>
      <c r="AR184" s="65"/>
      <c r="AS184" s="65"/>
      <c r="AT184" s="65"/>
      <c r="AU184" s="65"/>
      <c r="AV184" s="65">
        <v>5</v>
      </c>
      <c r="AW184" s="65"/>
      <c r="AX184" s="65">
        <v>5</v>
      </c>
      <c r="AY184" s="65"/>
      <c r="AZ184" s="65">
        <v>5</v>
      </c>
      <c r="BA184" s="65"/>
      <c r="BB184" s="65">
        <v>5</v>
      </c>
      <c r="BC184" s="65"/>
      <c r="BD184" s="65">
        <v>5</v>
      </c>
      <c r="BE184" s="65"/>
      <c r="BF184" s="65">
        <v>5</v>
      </c>
      <c r="BG184" s="65"/>
      <c r="BH184" s="65">
        <v>5</v>
      </c>
      <c r="BI184" s="65"/>
      <c r="BJ184" s="65">
        <v>5</v>
      </c>
      <c r="BK184" s="65"/>
      <c r="BL184" s="65">
        <v>5</v>
      </c>
      <c r="BM184" s="65"/>
      <c r="BN184" s="65">
        <v>5</v>
      </c>
      <c r="BO184" s="65"/>
      <c r="BP184" s="65">
        <v>5</v>
      </c>
      <c r="BQ184" s="65"/>
      <c r="BR184" s="65">
        <v>5</v>
      </c>
      <c r="BS184" s="65"/>
      <c r="BT184" s="65">
        <v>5</v>
      </c>
      <c r="BU184" s="65"/>
      <c r="BV184" s="65">
        <v>5</v>
      </c>
      <c r="BW184" s="65"/>
      <c r="BX184" s="65">
        <v>5</v>
      </c>
      <c r="BY184" s="65"/>
      <c r="BZ184" s="65">
        <v>5</v>
      </c>
      <c r="CA184" s="65"/>
      <c r="CB184" s="65">
        <v>5</v>
      </c>
      <c r="CC184" s="65"/>
      <c r="CD184" s="65"/>
      <c r="CE184" s="65"/>
      <c r="CF184" s="65"/>
      <c r="CG184" s="65"/>
      <c r="CH184" s="65"/>
      <c r="CI184" s="65"/>
      <c r="CJ184" s="65"/>
      <c r="CK184" s="65"/>
      <c r="CL184" s="65"/>
      <c r="CM184" s="65"/>
      <c r="CN184" s="65"/>
      <c r="CO184" s="65"/>
      <c r="CP184" s="65"/>
      <c r="CQ184" s="65"/>
    </row>
    <row r="185" spans="2:95" s="1" customFormat="1" ht="15" customHeight="1">
      <c r="B185" s="108" t="s">
        <v>97</v>
      </c>
      <c r="C185" s="2"/>
      <c r="D185" s="56">
        <v>20</v>
      </c>
      <c r="E185" s="87" t="s">
        <v>88</v>
      </c>
      <c r="F185" s="253">
        <f>'Radijo reitingai'!D32</f>
        <v>0.35</v>
      </c>
      <c r="G185" s="253">
        <f>'Radijo reitingai'!E32</f>
        <v>0.28000000000000003</v>
      </c>
      <c r="H185" s="250">
        <f t="shared" si="111"/>
        <v>43.75</v>
      </c>
      <c r="I185" s="250">
        <f>G185*J185</f>
        <v>35</v>
      </c>
      <c r="J185" s="344">
        <v>125</v>
      </c>
      <c r="K185" s="50">
        <f t="shared" si="113"/>
        <v>125</v>
      </c>
      <c r="L185" s="399">
        <f>(33*0.4)+0.008336714</f>
        <v>13.208336714000001</v>
      </c>
      <c r="M185" s="30">
        <f>33*J185</f>
        <v>4125</v>
      </c>
      <c r="N185" s="134">
        <f t="shared" si="116"/>
        <v>0.59974737230303021</v>
      </c>
      <c r="O185" s="91">
        <f t="shared" si="114"/>
        <v>1651.0420892500001</v>
      </c>
      <c r="P185" s="5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  <c r="AB185" s="65"/>
      <c r="AC185" s="65">
        <v>5</v>
      </c>
      <c r="AD185" s="65"/>
      <c r="AE185" s="65">
        <v>5</v>
      </c>
      <c r="AF185" s="65"/>
      <c r="AG185" s="65">
        <v>5</v>
      </c>
      <c r="AH185" s="65"/>
      <c r="AI185" s="65">
        <v>5</v>
      </c>
      <c r="AJ185" s="65"/>
      <c r="AK185" s="65">
        <v>5</v>
      </c>
      <c r="AL185" s="65"/>
      <c r="AM185" s="65">
        <v>5</v>
      </c>
      <c r="AN185" s="65"/>
      <c r="AO185" s="65">
        <v>5</v>
      </c>
      <c r="AP185" s="65"/>
      <c r="AQ185" s="65">
        <v>5</v>
      </c>
      <c r="AR185" s="65"/>
      <c r="AS185" s="65"/>
      <c r="AT185" s="65"/>
      <c r="AU185" s="65"/>
      <c r="AV185" s="65"/>
      <c r="AW185" s="65">
        <v>5</v>
      </c>
      <c r="AX185" s="65"/>
      <c r="AY185" s="65">
        <v>5</v>
      </c>
      <c r="AZ185" s="65"/>
      <c r="BA185" s="65">
        <v>5</v>
      </c>
      <c r="BB185" s="65"/>
      <c r="BC185" s="65">
        <v>5</v>
      </c>
      <c r="BD185" s="65"/>
      <c r="BE185" s="65">
        <v>5</v>
      </c>
      <c r="BF185" s="65"/>
      <c r="BG185" s="65">
        <v>5</v>
      </c>
      <c r="BH185" s="65"/>
      <c r="BI185" s="65">
        <v>5</v>
      </c>
      <c r="BJ185" s="65"/>
      <c r="BK185" s="65">
        <v>5</v>
      </c>
      <c r="BL185" s="65"/>
      <c r="BM185" s="65">
        <v>5</v>
      </c>
      <c r="BN185" s="65"/>
      <c r="BO185" s="65">
        <v>5</v>
      </c>
      <c r="BP185" s="65"/>
      <c r="BQ185" s="65">
        <v>5</v>
      </c>
      <c r="BR185" s="65"/>
      <c r="BS185" s="65">
        <v>5</v>
      </c>
      <c r="BT185" s="65"/>
      <c r="BU185" s="65">
        <v>5</v>
      </c>
      <c r="BV185" s="65"/>
      <c r="BW185" s="65">
        <v>5</v>
      </c>
      <c r="BX185" s="65"/>
      <c r="BY185" s="65">
        <v>5</v>
      </c>
      <c r="BZ185" s="65"/>
      <c r="CA185" s="65">
        <v>5</v>
      </c>
      <c r="CB185" s="65"/>
      <c r="CC185" s="65">
        <v>5</v>
      </c>
      <c r="CD185" s="65"/>
      <c r="CE185" s="65"/>
      <c r="CF185" s="65"/>
      <c r="CG185" s="65"/>
      <c r="CH185" s="65"/>
      <c r="CI185" s="65"/>
      <c r="CJ185" s="65"/>
      <c r="CK185" s="65"/>
      <c r="CL185" s="65"/>
      <c r="CM185" s="65"/>
      <c r="CN185" s="65"/>
      <c r="CO185" s="65"/>
      <c r="CP185" s="65"/>
      <c r="CQ185" s="65"/>
    </row>
    <row r="186" spans="2:95" s="1" customFormat="1" ht="15" customHeight="1">
      <c r="B186" s="190" t="s">
        <v>97</v>
      </c>
      <c r="C186" s="191"/>
      <c r="D186" s="192">
        <v>20</v>
      </c>
      <c r="E186" s="168" t="s">
        <v>90</v>
      </c>
      <c r="F186" s="256">
        <f>'Radijo reitingai'!D33</f>
        <v>0.51</v>
      </c>
      <c r="G186" s="256">
        <f>'Radijo reitingai'!E33</f>
        <v>0.35</v>
      </c>
      <c r="H186" s="252">
        <f t="shared" si="111"/>
        <v>64.260000000000005</v>
      </c>
      <c r="I186" s="252">
        <f t="shared" si="112"/>
        <v>44.099999999999994</v>
      </c>
      <c r="J186" s="347">
        <v>126</v>
      </c>
      <c r="K186" s="193">
        <f t="shared" si="113"/>
        <v>126</v>
      </c>
      <c r="L186" s="194">
        <f>(33*0.4)+0.008336714</f>
        <v>13.208336714000001</v>
      </c>
      <c r="M186" s="195">
        <f>33*J186</f>
        <v>4158</v>
      </c>
      <c r="N186" s="196">
        <f t="shared" si="116"/>
        <v>0.59974737230303021</v>
      </c>
      <c r="O186" s="197">
        <f t="shared" si="114"/>
        <v>1664.2504259640002</v>
      </c>
      <c r="P186" s="5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  <c r="AB186" s="65">
        <v>5</v>
      </c>
      <c r="AC186" s="65"/>
      <c r="AD186" s="65">
        <v>5</v>
      </c>
      <c r="AE186" s="65"/>
      <c r="AF186" s="65">
        <v>5</v>
      </c>
      <c r="AG186" s="65"/>
      <c r="AH186" s="65">
        <v>5</v>
      </c>
      <c r="AI186" s="65"/>
      <c r="AJ186" s="65">
        <v>5</v>
      </c>
      <c r="AK186" s="65"/>
      <c r="AL186" s="65">
        <v>5</v>
      </c>
      <c r="AM186" s="65"/>
      <c r="AN186" s="65">
        <v>5</v>
      </c>
      <c r="AO186" s="65"/>
      <c r="AP186" s="65">
        <v>5</v>
      </c>
      <c r="AQ186" s="65"/>
      <c r="AR186" s="65"/>
      <c r="AS186" s="65"/>
      <c r="AT186" s="65"/>
      <c r="AU186" s="65"/>
      <c r="AV186" s="65">
        <v>5</v>
      </c>
      <c r="AW186" s="65"/>
      <c r="AX186" s="65">
        <v>5</v>
      </c>
      <c r="AY186" s="65"/>
      <c r="AZ186" s="65">
        <v>5</v>
      </c>
      <c r="BA186" s="65"/>
      <c r="BB186" s="65">
        <v>5</v>
      </c>
      <c r="BC186" s="65"/>
      <c r="BD186" s="65">
        <v>5</v>
      </c>
      <c r="BE186" s="65"/>
      <c r="BF186" s="65">
        <v>5</v>
      </c>
      <c r="BG186" s="65"/>
      <c r="BH186" s="65">
        <v>5</v>
      </c>
      <c r="BI186" s="65"/>
      <c r="BJ186" s="65">
        <v>5</v>
      </c>
      <c r="BK186" s="65"/>
      <c r="BL186" s="65">
        <v>5</v>
      </c>
      <c r="BM186" s="65"/>
      <c r="BN186" s="65">
        <v>5</v>
      </c>
      <c r="BO186" s="65"/>
      <c r="BP186" s="65">
        <v>5</v>
      </c>
      <c r="BQ186" s="65"/>
      <c r="BR186" s="65">
        <v>5</v>
      </c>
      <c r="BS186" s="65"/>
      <c r="BT186" s="65">
        <v>5</v>
      </c>
      <c r="BU186" s="65"/>
      <c r="BV186" s="65">
        <v>5</v>
      </c>
      <c r="BW186" s="65"/>
      <c r="BX186" s="65">
        <v>5</v>
      </c>
      <c r="BY186" s="65"/>
      <c r="BZ186" s="65">
        <v>5</v>
      </c>
      <c r="CA186" s="65"/>
      <c r="CB186" s="65">
        <v>6</v>
      </c>
      <c r="CC186" s="65"/>
      <c r="CD186" s="65"/>
      <c r="CE186" s="65"/>
      <c r="CF186" s="65"/>
      <c r="CG186" s="65"/>
      <c r="CH186" s="65"/>
      <c r="CI186" s="65"/>
      <c r="CJ186" s="65"/>
      <c r="CK186" s="65"/>
      <c r="CL186" s="65"/>
      <c r="CM186" s="65"/>
      <c r="CN186" s="65"/>
      <c r="CO186" s="65"/>
      <c r="CP186" s="65"/>
      <c r="CQ186" s="65"/>
    </row>
    <row r="187" spans="2:95" s="1" customFormat="1" ht="15" customHeight="1">
      <c r="B187" s="108" t="s">
        <v>47</v>
      </c>
      <c r="C187" s="2"/>
      <c r="D187" s="56">
        <v>20</v>
      </c>
      <c r="E187" s="87" t="s">
        <v>79</v>
      </c>
      <c r="F187" s="253">
        <f>'Radijo reitingai'!D34</f>
        <v>0.74</v>
      </c>
      <c r="G187" s="253">
        <f>'Radijo reitingai'!E34</f>
        <v>0.98</v>
      </c>
      <c r="H187" s="250">
        <f t="shared" si="111"/>
        <v>71.78</v>
      </c>
      <c r="I187" s="250">
        <f t="shared" si="112"/>
        <v>95.06</v>
      </c>
      <c r="J187" s="344">
        <v>97</v>
      </c>
      <c r="K187" s="50">
        <f t="shared" si="113"/>
        <v>97</v>
      </c>
      <c r="L187" s="137">
        <f>(29*0.4)</f>
        <v>11.600000000000001</v>
      </c>
      <c r="M187" s="30">
        <f>29*J187</f>
        <v>2813</v>
      </c>
      <c r="N187" s="134">
        <f t="shared" si="116"/>
        <v>0.6</v>
      </c>
      <c r="O187" s="91">
        <f t="shared" si="114"/>
        <v>1125.2</v>
      </c>
      <c r="P187" s="55"/>
      <c r="Q187" s="65">
        <v>5</v>
      </c>
      <c r="R187" s="65"/>
      <c r="S187" s="65">
        <v>5</v>
      </c>
      <c r="T187" s="65"/>
      <c r="U187" s="65">
        <v>5</v>
      </c>
      <c r="V187" s="65"/>
      <c r="W187" s="65">
        <v>5</v>
      </c>
      <c r="X187" s="65"/>
      <c r="Y187" s="65">
        <v>5</v>
      </c>
      <c r="Z187" s="65"/>
      <c r="AA187" s="65"/>
      <c r="AB187" s="65"/>
      <c r="AC187" s="65"/>
      <c r="AD187" s="65"/>
      <c r="AE187" s="65">
        <v>4</v>
      </c>
      <c r="AF187" s="65"/>
      <c r="AG187" s="65">
        <v>4</v>
      </c>
      <c r="AH187" s="65"/>
      <c r="AI187" s="65">
        <v>4</v>
      </c>
      <c r="AJ187" s="65"/>
      <c r="AK187" s="65"/>
      <c r="AL187" s="65"/>
      <c r="AM187" s="65"/>
      <c r="AN187" s="65"/>
      <c r="AO187" s="65"/>
      <c r="AP187" s="65"/>
      <c r="AQ187" s="65"/>
      <c r="AR187" s="65"/>
      <c r="AS187" s="65"/>
      <c r="AT187" s="65"/>
      <c r="AU187" s="65"/>
      <c r="AV187" s="65"/>
      <c r="AW187" s="65"/>
      <c r="AX187" s="65"/>
      <c r="AY187" s="65"/>
      <c r="AZ187" s="65"/>
      <c r="BA187" s="65"/>
      <c r="BB187" s="65"/>
      <c r="BC187" s="65"/>
      <c r="BD187" s="65"/>
      <c r="BE187" s="65"/>
      <c r="BF187" s="65"/>
      <c r="BG187" s="65"/>
      <c r="BH187" s="65"/>
      <c r="BI187" s="65"/>
      <c r="BJ187" s="65"/>
      <c r="BK187" s="65"/>
      <c r="BL187" s="65"/>
      <c r="BM187" s="65"/>
      <c r="BN187" s="65"/>
      <c r="BO187" s="65"/>
      <c r="BP187" s="65"/>
      <c r="BQ187" s="65"/>
      <c r="BR187" s="65"/>
      <c r="BS187" s="65"/>
      <c r="BT187" s="65">
        <v>5</v>
      </c>
      <c r="BU187" s="65"/>
      <c r="BV187" s="65">
        <v>5</v>
      </c>
      <c r="BW187" s="65"/>
      <c r="BX187" s="65">
        <v>5</v>
      </c>
      <c r="BY187" s="65"/>
      <c r="BZ187" s="65">
        <v>5</v>
      </c>
      <c r="CA187" s="65"/>
      <c r="CB187" s="65">
        <v>5</v>
      </c>
      <c r="CC187" s="65"/>
      <c r="CD187" s="65">
        <v>5</v>
      </c>
      <c r="CE187" s="65"/>
      <c r="CF187" s="65">
        <v>5</v>
      </c>
      <c r="CG187" s="65"/>
      <c r="CH187" s="65">
        <v>5</v>
      </c>
      <c r="CI187" s="65"/>
      <c r="CJ187" s="65">
        <v>5</v>
      </c>
      <c r="CK187" s="65"/>
      <c r="CL187" s="65">
        <v>5</v>
      </c>
      <c r="CM187" s="65"/>
      <c r="CN187" s="65">
        <v>5</v>
      </c>
      <c r="CO187" s="65"/>
      <c r="CP187" s="65">
        <v>5</v>
      </c>
      <c r="CQ187" s="65"/>
    </row>
    <row r="188" spans="2:95" s="1" customFormat="1" ht="15" customHeight="1">
      <c r="B188" s="108" t="s">
        <v>47</v>
      </c>
      <c r="C188" s="2"/>
      <c r="D188" s="56">
        <v>20</v>
      </c>
      <c r="E188" s="87" t="s">
        <v>80</v>
      </c>
      <c r="F188" s="253">
        <f>'Radijo reitingai'!D35</f>
        <v>0.92</v>
      </c>
      <c r="G188" s="253">
        <f>'Radijo reitingai'!E35</f>
        <v>1.25</v>
      </c>
      <c r="H188" s="250">
        <f t="shared" si="111"/>
        <v>88.320000000000007</v>
      </c>
      <c r="I188" s="250">
        <f t="shared" si="112"/>
        <v>120</v>
      </c>
      <c r="J188" s="344">
        <v>96</v>
      </c>
      <c r="K188" s="50">
        <f t="shared" si="113"/>
        <v>96</v>
      </c>
      <c r="L188" s="137">
        <f t="shared" ref="L188:L189" si="122">(29*0.4)</f>
        <v>11.600000000000001</v>
      </c>
      <c r="M188" s="30">
        <f>29*J188</f>
        <v>2784</v>
      </c>
      <c r="N188" s="134">
        <f t="shared" si="116"/>
        <v>0.6</v>
      </c>
      <c r="O188" s="91">
        <f t="shared" si="114"/>
        <v>1113.6000000000001</v>
      </c>
      <c r="P188" s="55"/>
      <c r="Q188" s="65"/>
      <c r="R188" s="65">
        <v>5</v>
      </c>
      <c r="S188" s="65"/>
      <c r="T188" s="65">
        <v>5</v>
      </c>
      <c r="U188" s="65"/>
      <c r="V188" s="65">
        <v>5</v>
      </c>
      <c r="W188" s="65"/>
      <c r="X188" s="65">
        <v>5</v>
      </c>
      <c r="Y188" s="65"/>
      <c r="Z188" s="65"/>
      <c r="AA188" s="65"/>
      <c r="AB188" s="65"/>
      <c r="AC188" s="65"/>
      <c r="AD188" s="65">
        <v>4</v>
      </c>
      <c r="AE188" s="65"/>
      <c r="AF188" s="65">
        <v>4</v>
      </c>
      <c r="AG188" s="65"/>
      <c r="AH188" s="65">
        <v>4</v>
      </c>
      <c r="AI188" s="65"/>
      <c r="AJ188" s="65">
        <v>5</v>
      </c>
      <c r="AK188" s="65"/>
      <c r="AL188" s="65"/>
      <c r="AM188" s="65"/>
      <c r="AN188" s="65"/>
      <c r="AO188" s="65"/>
      <c r="AP188" s="65"/>
      <c r="AQ188" s="65"/>
      <c r="AR188" s="65"/>
      <c r="AS188" s="65"/>
      <c r="AT188" s="65"/>
      <c r="AU188" s="65"/>
      <c r="AV188" s="65"/>
      <c r="AW188" s="65"/>
      <c r="AX188" s="65"/>
      <c r="AY188" s="65"/>
      <c r="AZ188" s="65"/>
      <c r="BA188" s="65"/>
      <c r="BB188" s="65"/>
      <c r="BC188" s="65"/>
      <c r="BD188" s="65"/>
      <c r="BE188" s="65"/>
      <c r="BF188" s="65"/>
      <c r="BG188" s="65"/>
      <c r="BH188" s="65"/>
      <c r="BI188" s="65"/>
      <c r="BJ188" s="65"/>
      <c r="BK188" s="65"/>
      <c r="BL188" s="65"/>
      <c r="BM188" s="65"/>
      <c r="BN188" s="65"/>
      <c r="BO188" s="65"/>
      <c r="BP188" s="65"/>
      <c r="BQ188" s="65"/>
      <c r="BR188" s="65"/>
      <c r="BS188" s="65"/>
      <c r="BT188" s="65"/>
      <c r="BU188" s="65">
        <v>5</v>
      </c>
      <c r="BV188" s="65"/>
      <c r="BW188" s="65">
        <v>5</v>
      </c>
      <c r="BX188" s="65"/>
      <c r="BY188" s="65">
        <v>5</v>
      </c>
      <c r="BZ188" s="65"/>
      <c r="CA188" s="65">
        <v>5</v>
      </c>
      <c r="CB188" s="65"/>
      <c r="CC188" s="65">
        <v>5</v>
      </c>
      <c r="CD188" s="65"/>
      <c r="CE188" s="65">
        <v>5</v>
      </c>
      <c r="CF188" s="65"/>
      <c r="CG188" s="65">
        <v>5</v>
      </c>
      <c r="CH188" s="65"/>
      <c r="CI188" s="65">
        <v>5</v>
      </c>
      <c r="CJ188" s="65"/>
      <c r="CK188" s="65">
        <v>5</v>
      </c>
      <c r="CL188" s="65"/>
      <c r="CM188" s="65">
        <v>5</v>
      </c>
      <c r="CN188" s="65"/>
      <c r="CO188" s="65">
        <v>5</v>
      </c>
      <c r="CP188" s="65"/>
      <c r="CQ188" s="65">
        <v>4</v>
      </c>
    </row>
    <row r="189" spans="2:95" s="1" customFormat="1" ht="15" customHeight="1">
      <c r="B189" s="182" t="s">
        <v>47</v>
      </c>
      <c r="C189" s="183"/>
      <c r="D189" s="184">
        <v>20</v>
      </c>
      <c r="E189" s="175" t="s">
        <v>81</v>
      </c>
      <c r="F189" s="254">
        <f>'Radijo reitingai'!D36</f>
        <v>0.86</v>
      </c>
      <c r="G189" s="254">
        <f>'Radijo reitingai'!E36</f>
        <v>1.23</v>
      </c>
      <c r="H189" s="251">
        <f t="shared" si="111"/>
        <v>84.28</v>
      </c>
      <c r="I189" s="251">
        <f t="shared" si="112"/>
        <v>120.53999999999999</v>
      </c>
      <c r="J189" s="345">
        <v>98</v>
      </c>
      <c r="K189" s="185">
        <f t="shared" si="113"/>
        <v>98</v>
      </c>
      <c r="L189" s="137">
        <f t="shared" si="122"/>
        <v>11.600000000000001</v>
      </c>
      <c r="M189" s="187">
        <f>29*J189</f>
        <v>2842</v>
      </c>
      <c r="N189" s="188">
        <f t="shared" si="116"/>
        <v>0.59999999999999987</v>
      </c>
      <c r="O189" s="189">
        <f t="shared" si="114"/>
        <v>1136.8000000000002</v>
      </c>
      <c r="P189" s="55"/>
      <c r="Q189" s="65">
        <v>5</v>
      </c>
      <c r="R189" s="65"/>
      <c r="S189" s="65">
        <v>5</v>
      </c>
      <c r="T189" s="65"/>
      <c r="U189" s="65">
        <v>5</v>
      </c>
      <c r="V189" s="65"/>
      <c r="W189" s="65">
        <v>5</v>
      </c>
      <c r="X189" s="65"/>
      <c r="Y189" s="65">
        <v>5</v>
      </c>
      <c r="Z189" s="65"/>
      <c r="AA189" s="65"/>
      <c r="AB189" s="65"/>
      <c r="AC189" s="65"/>
      <c r="AD189" s="65"/>
      <c r="AE189" s="65">
        <v>4</v>
      </c>
      <c r="AF189" s="65"/>
      <c r="AG189" s="65">
        <v>4</v>
      </c>
      <c r="AH189" s="65"/>
      <c r="AI189" s="65">
        <v>5</v>
      </c>
      <c r="AJ189" s="65"/>
      <c r="AK189" s="65"/>
      <c r="AL189" s="65"/>
      <c r="AM189" s="65"/>
      <c r="AN189" s="65"/>
      <c r="AO189" s="65"/>
      <c r="AP189" s="65"/>
      <c r="AQ189" s="65"/>
      <c r="AR189" s="65"/>
      <c r="AS189" s="65"/>
      <c r="AT189" s="65"/>
      <c r="AU189" s="65"/>
      <c r="AV189" s="65"/>
      <c r="AW189" s="65"/>
      <c r="AX189" s="65"/>
      <c r="AY189" s="65"/>
      <c r="AZ189" s="65"/>
      <c r="BA189" s="65"/>
      <c r="BB189" s="65"/>
      <c r="BC189" s="65"/>
      <c r="BD189" s="65"/>
      <c r="BE189" s="65"/>
      <c r="BF189" s="65"/>
      <c r="BG189" s="65"/>
      <c r="BH189" s="65"/>
      <c r="BI189" s="65"/>
      <c r="BJ189" s="65"/>
      <c r="BK189" s="65"/>
      <c r="BL189" s="65"/>
      <c r="BM189" s="65"/>
      <c r="BN189" s="65"/>
      <c r="BO189" s="65"/>
      <c r="BP189" s="65"/>
      <c r="BQ189" s="65"/>
      <c r="BR189" s="65"/>
      <c r="BS189" s="65"/>
      <c r="BT189" s="65">
        <v>5</v>
      </c>
      <c r="BU189" s="65"/>
      <c r="BV189" s="65">
        <v>5</v>
      </c>
      <c r="BW189" s="65"/>
      <c r="BX189" s="65">
        <v>5</v>
      </c>
      <c r="BY189" s="65"/>
      <c r="BZ189" s="65">
        <v>5</v>
      </c>
      <c r="CA189" s="65"/>
      <c r="CB189" s="65">
        <v>5</v>
      </c>
      <c r="CC189" s="65"/>
      <c r="CD189" s="65">
        <v>5</v>
      </c>
      <c r="CE189" s="65"/>
      <c r="CF189" s="65">
        <v>5</v>
      </c>
      <c r="CG189" s="65"/>
      <c r="CH189" s="65">
        <v>5</v>
      </c>
      <c r="CI189" s="65"/>
      <c r="CJ189" s="65">
        <v>5</v>
      </c>
      <c r="CK189" s="65"/>
      <c r="CL189" s="65">
        <v>5</v>
      </c>
      <c r="CM189" s="65"/>
      <c r="CN189" s="65">
        <v>5</v>
      </c>
      <c r="CO189" s="65"/>
      <c r="CP189" s="65">
        <v>5</v>
      </c>
      <c r="CQ189" s="65"/>
    </row>
    <row r="190" spans="2:95" s="1" customFormat="1" ht="15" hidden="1" customHeight="1">
      <c r="B190" s="108" t="s">
        <v>47</v>
      </c>
      <c r="C190" s="2"/>
      <c r="D190" s="56">
        <v>20</v>
      </c>
      <c r="E190" s="230" t="s">
        <v>82</v>
      </c>
      <c r="F190" s="253">
        <f>'Radijo reitingai'!D37</f>
        <v>0.82</v>
      </c>
      <c r="G190" s="253">
        <f>'Radijo reitingai'!E37</f>
        <v>1.1200000000000001</v>
      </c>
      <c r="H190" s="250">
        <f t="shared" si="111"/>
        <v>0</v>
      </c>
      <c r="I190" s="250">
        <f t="shared" si="112"/>
        <v>0</v>
      </c>
      <c r="J190" s="344">
        <v>0</v>
      </c>
      <c r="K190" s="50">
        <f t="shared" si="113"/>
        <v>0</v>
      </c>
      <c r="L190" s="137">
        <f>(24*0.35)/1.2</f>
        <v>6.9999999999999991</v>
      </c>
      <c r="M190" s="30">
        <f t="shared" ref="M190:M195" si="123">24*J190</f>
        <v>0</v>
      </c>
      <c r="N190" s="134" t="e">
        <f t="shared" si="116"/>
        <v>#DIV/0!</v>
      </c>
      <c r="O190" s="91">
        <f t="shared" si="114"/>
        <v>0</v>
      </c>
      <c r="P190" s="5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  <c r="AF190" s="65"/>
      <c r="AG190" s="65"/>
      <c r="AH190" s="65"/>
      <c r="AI190" s="65"/>
      <c r="AJ190" s="65"/>
      <c r="AK190" s="65"/>
      <c r="AL190" s="65"/>
      <c r="AM190" s="65"/>
      <c r="AN190" s="65"/>
      <c r="AO190" s="65"/>
      <c r="AP190" s="65"/>
      <c r="AQ190" s="65"/>
      <c r="AR190" s="65"/>
      <c r="AS190" s="65"/>
      <c r="AT190" s="65"/>
      <c r="AU190" s="65"/>
      <c r="AV190" s="65"/>
      <c r="AW190" s="65"/>
      <c r="AX190" s="65"/>
      <c r="AY190" s="65"/>
      <c r="AZ190" s="65"/>
      <c r="BA190" s="65"/>
      <c r="BB190" s="65"/>
      <c r="BC190" s="65"/>
      <c r="BD190" s="65"/>
      <c r="BE190" s="65"/>
      <c r="BF190" s="65"/>
      <c r="BG190" s="65"/>
      <c r="BH190" s="65"/>
      <c r="BI190" s="65"/>
      <c r="BJ190" s="65"/>
      <c r="BK190" s="65"/>
      <c r="BL190" s="65"/>
      <c r="BM190" s="65"/>
      <c r="BN190" s="65"/>
      <c r="BO190" s="65"/>
      <c r="BP190" s="65"/>
      <c r="BQ190" s="65"/>
      <c r="BR190" s="65"/>
      <c r="BS190" s="65"/>
      <c r="BT190" s="65"/>
      <c r="BU190" s="65"/>
      <c r="BV190" s="65"/>
      <c r="BW190" s="65"/>
      <c r="BX190" s="65"/>
      <c r="BY190" s="65"/>
      <c r="BZ190" s="65"/>
      <c r="CA190" s="65"/>
      <c r="CB190" s="65"/>
      <c r="CC190" s="65"/>
      <c r="CD190" s="65"/>
      <c r="CE190" s="65"/>
      <c r="CF190" s="65"/>
      <c r="CG190" s="65"/>
      <c r="CH190" s="65"/>
      <c r="CI190" s="65"/>
      <c r="CJ190" s="65"/>
      <c r="CK190" s="65"/>
      <c r="CL190" s="65"/>
      <c r="CM190" s="65"/>
      <c r="CN190" s="65"/>
      <c r="CO190" s="65"/>
      <c r="CP190" s="65"/>
      <c r="CQ190" s="65"/>
    </row>
    <row r="191" spans="2:95" s="1" customFormat="1" ht="15" hidden="1" customHeight="1">
      <c r="B191" s="108" t="s">
        <v>47</v>
      </c>
      <c r="C191" s="2"/>
      <c r="D191" s="56">
        <v>20</v>
      </c>
      <c r="E191" s="230" t="s">
        <v>83</v>
      </c>
      <c r="F191" s="253">
        <f>'Radijo reitingai'!D38</f>
        <v>0.86</v>
      </c>
      <c r="G191" s="253">
        <f>'Radijo reitingai'!E38</f>
        <v>1.2</v>
      </c>
      <c r="H191" s="250">
        <f t="shared" si="111"/>
        <v>0</v>
      </c>
      <c r="I191" s="250">
        <f t="shared" si="112"/>
        <v>0</v>
      </c>
      <c r="J191" s="344">
        <v>0</v>
      </c>
      <c r="K191" s="50">
        <f t="shared" si="113"/>
        <v>0</v>
      </c>
      <c r="L191" s="137">
        <f t="shared" ref="L191:L195" si="124">(24*0.35)/1.2</f>
        <v>6.9999999999999991</v>
      </c>
      <c r="M191" s="30">
        <f t="shared" si="123"/>
        <v>0</v>
      </c>
      <c r="N191" s="134" t="e">
        <f t="shared" si="116"/>
        <v>#DIV/0!</v>
      </c>
      <c r="O191" s="91">
        <f t="shared" si="114"/>
        <v>0</v>
      </c>
      <c r="P191" s="5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  <c r="AF191" s="65"/>
      <c r="AG191" s="65"/>
      <c r="AH191" s="65"/>
      <c r="AI191" s="65"/>
      <c r="AJ191" s="65"/>
      <c r="AK191" s="65"/>
      <c r="AL191" s="65"/>
      <c r="AM191" s="65"/>
      <c r="AN191" s="65"/>
      <c r="AO191" s="65"/>
      <c r="AP191" s="65"/>
      <c r="AQ191" s="65"/>
      <c r="AR191" s="65"/>
      <c r="AS191" s="65"/>
      <c r="AT191" s="65"/>
      <c r="AU191" s="65"/>
      <c r="AV191" s="65"/>
      <c r="AW191" s="65"/>
      <c r="AX191" s="65"/>
      <c r="AY191" s="65"/>
      <c r="AZ191" s="65"/>
      <c r="BA191" s="65"/>
      <c r="BB191" s="65"/>
      <c r="BC191" s="65"/>
      <c r="BD191" s="65"/>
      <c r="BE191" s="65"/>
      <c r="BF191" s="65"/>
      <c r="BG191" s="65"/>
      <c r="BH191" s="65"/>
      <c r="BI191" s="65"/>
      <c r="BJ191" s="65"/>
      <c r="BK191" s="65"/>
      <c r="BL191" s="65"/>
      <c r="BM191" s="65"/>
      <c r="BN191" s="65"/>
      <c r="BO191" s="65"/>
      <c r="BP191" s="65"/>
      <c r="BQ191" s="65"/>
      <c r="BR191" s="65"/>
      <c r="BS191" s="65"/>
      <c r="BT191" s="65"/>
      <c r="BU191" s="65"/>
      <c r="BV191" s="65"/>
      <c r="BW191" s="65"/>
      <c r="BX191" s="65"/>
      <c r="BY191" s="65"/>
      <c r="BZ191" s="65"/>
      <c r="CA191" s="65"/>
      <c r="CB191" s="65"/>
      <c r="CC191" s="65"/>
      <c r="CD191" s="65"/>
      <c r="CE191" s="65"/>
      <c r="CF191" s="65"/>
      <c r="CG191" s="65"/>
      <c r="CH191" s="65"/>
      <c r="CI191" s="65"/>
      <c r="CJ191" s="65"/>
      <c r="CK191" s="65"/>
      <c r="CL191" s="65"/>
      <c r="CM191" s="65"/>
      <c r="CN191" s="65"/>
      <c r="CO191" s="65"/>
      <c r="CP191" s="65"/>
      <c r="CQ191" s="65"/>
    </row>
    <row r="192" spans="2:95" s="1" customFormat="1" ht="15" customHeight="1">
      <c r="B192" s="108" t="s">
        <v>47</v>
      </c>
      <c r="C192" s="2"/>
      <c r="D192" s="56">
        <v>20</v>
      </c>
      <c r="E192" s="87" t="s">
        <v>84</v>
      </c>
      <c r="F192" s="253">
        <f>'Radijo reitingai'!D39</f>
        <v>0.95</v>
      </c>
      <c r="G192" s="253">
        <f>'Radijo reitingai'!E39</f>
        <v>1.24</v>
      </c>
      <c r="H192" s="250">
        <f t="shared" si="111"/>
        <v>137.75</v>
      </c>
      <c r="I192" s="250">
        <f t="shared" si="112"/>
        <v>179.8</v>
      </c>
      <c r="J192" s="344">
        <v>145</v>
      </c>
      <c r="K192" s="50">
        <f t="shared" si="113"/>
        <v>145</v>
      </c>
      <c r="L192" s="399">
        <f>(24*0.4)</f>
        <v>9.6000000000000014</v>
      </c>
      <c r="M192" s="30">
        <f t="shared" si="123"/>
        <v>3480</v>
      </c>
      <c r="N192" s="134">
        <f t="shared" si="116"/>
        <v>0.59999999999999987</v>
      </c>
      <c r="O192" s="91">
        <f t="shared" si="114"/>
        <v>1392.0000000000002</v>
      </c>
      <c r="P192" s="55"/>
      <c r="Q192" s="65"/>
      <c r="R192" s="65">
        <v>5</v>
      </c>
      <c r="S192" s="65"/>
      <c r="T192" s="65">
        <v>5</v>
      </c>
      <c r="U192" s="65"/>
      <c r="V192" s="65">
        <v>5</v>
      </c>
      <c r="W192" s="65"/>
      <c r="X192" s="65">
        <v>5</v>
      </c>
      <c r="Y192" s="65"/>
      <c r="Z192" s="65"/>
      <c r="AA192" s="65"/>
      <c r="AB192" s="65"/>
      <c r="AC192" s="65"/>
      <c r="AD192" s="65">
        <v>4</v>
      </c>
      <c r="AE192" s="65"/>
      <c r="AF192" s="65">
        <v>4</v>
      </c>
      <c r="AG192" s="65"/>
      <c r="AH192" s="65">
        <v>4</v>
      </c>
      <c r="AI192" s="65"/>
      <c r="AJ192" s="65">
        <v>4</v>
      </c>
      <c r="AK192" s="65"/>
      <c r="AL192" s="65">
        <v>4</v>
      </c>
      <c r="AM192" s="65"/>
      <c r="AN192" s="65">
        <v>4</v>
      </c>
      <c r="AO192" s="65"/>
      <c r="AP192" s="65">
        <v>4</v>
      </c>
      <c r="AQ192" s="65"/>
      <c r="AR192" s="65">
        <v>4</v>
      </c>
      <c r="AS192" s="65"/>
      <c r="AT192" s="65">
        <v>4</v>
      </c>
      <c r="AU192" s="65"/>
      <c r="AV192" s="65">
        <v>5</v>
      </c>
      <c r="AW192" s="65"/>
      <c r="AX192" s="65">
        <v>5</v>
      </c>
      <c r="AY192" s="65"/>
      <c r="AZ192" s="65">
        <v>5</v>
      </c>
      <c r="BA192" s="65"/>
      <c r="BB192" s="65">
        <v>5</v>
      </c>
      <c r="BC192" s="65"/>
      <c r="BD192" s="65">
        <v>5</v>
      </c>
      <c r="BE192" s="65"/>
      <c r="BF192" s="65">
        <v>5</v>
      </c>
      <c r="BG192" s="65"/>
      <c r="BH192" s="65"/>
      <c r="BI192" s="65"/>
      <c r="BJ192" s="65"/>
      <c r="BK192" s="65"/>
      <c r="BL192" s="65"/>
      <c r="BM192" s="65"/>
      <c r="BN192" s="65"/>
      <c r="BO192" s="65"/>
      <c r="BP192" s="65"/>
      <c r="BQ192" s="65"/>
      <c r="BR192" s="65"/>
      <c r="BS192" s="65"/>
      <c r="BT192" s="65"/>
      <c r="BU192" s="65">
        <v>5</v>
      </c>
      <c r="BV192" s="65"/>
      <c r="BW192" s="65">
        <v>5</v>
      </c>
      <c r="BX192" s="65"/>
      <c r="BY192" s="65">
        <v>5</v>
      </c>
      <c r="BZ192" s="65"/>
      <c r="CA192" s="65">
        <v>5</v>
      </c>
      <c r="CB192" s="65"/>
      <c r="CC192" s="65">
        <v>5</v>
      </c>
      <c r="CD192" s="65"/>
      <c r="CE192" s="65">
        <v>5</v>
      </c>
      <c r="CF192" s="65"/>
      <c r="CG192" s="65">
        <v>5</v>
      </c>
      <c r="CH192" s="65"/>
      <c r="CI192" s="65">
        <v>5</v>
      </c>
      <c r="CJ192" s="65"/>
      <c r="CK192" s="65">
        <v>5</v>
      </c>
      <c r="CL192" s="65"/>
      <c r="CM192" s="65">
        <v>5</v>
      </c>
      <c r="CN192" s="65"/>
      <c r="CO192" s="65">
        <v>5</v>
      </c>
      <c r="CP192" s="65"/>
      <c r="CQ192" s="65">
        <v>4</v>
      </c>
    </row>
    <row r="193" spans="2:95" s="1" customFormat="1" ht="15" customHeight="1">
      <c r="B193" s="108" t="s">
        <v>47</v>
      </c>
      <c r="C193" s="2"/>
      <c r="D193" s="56">
        <v>20</v>
      </c>
      <c r="E193" s="87" t="s">
        <v>85</v>
      </c>
      <c r="F193" s="253">
        <f>'Radijo reitingai'!D40</f>
        <v>0.93</v>
      </c>
      <c r="G193" s="253">
        <f>'Radijo reitingai'!E40</f>
        <v>1.06</v>
      </c>
      <c r="H193" s="250">
        <f t="shared" si="111"/>
        <v>135.78</v>
      </c>
      <c r="I193" s="250">
        <f t="shared" si="112"/>
        <v>154.76000000000002</v>
      </c>
      <c r="J193" s="344">
        <v>146</v>
      </c>
      <c r="K193" s="50">
        <f t="shared" si="113"/>
        <v>146</v>
      </c>
      <c r="L193" s="137">
        <f>(24*0.4)</f>
        <v>9.6000000000000014</v>
      </c>
      <c r="M193" s="30">
        <f t="shared" si="123"/>
        <v>3504</v>
      </c>
      <c r="N193" s="134">
        <f t="shared" si="116"/>
        <v>0.6</v>
      </c>
      <c r="O193" s="91">
        <f t="shared" si="114"/>
        <v>1401.6000000000001</v>
      </c>
      <c r="P193" s="55"/>
      <c r="Q193" s="65">
        <v>5</v>
      </c>
      <c r="R193" s="65"/>
      <c r="S193" s="65">
        <v>5</v>
      </c>
      <c r="T193" s="65"/>
      <c r="U193" s="65">
        <v>5</v>
      </c>
      <c r="V193" s="65"/>
      <c r="W193" s="65">
        <v>5</v>
      </c>
      <c r="X193" s="65"/>
      <c r="Y193" s="65">
        <v>5</v>
      </c>
      <c r="Z193" s="65"/>
      <c r="AA193" s="65"/>
      <c r="AB193" s="65"/>
      <c r="AC193" s="65"/>
      <c r="AD193" s="65"/>
      <c r="AE193" s="65">
        <v>4</v>
      </c>
      <c r="AF193" s="65"/>
      <c r="AG193" s="65">
        <v>4</v>
      </c>
      <c r="AH193" s="65"/>
      <c r="AI193" s="65">
        <v>4</v>
      </c>
      <c r="AJ193" s="65"/>
      <c r="AK193" s="65">
        <v>4</v>
      </c>
      <c r="AL193" s="65"/>
      <c r="AM193" s="65">
        <v>4</v>
      </c>
      <c r="AN193" s="65"/>
      <c r="AO193" s="65">
        <v>4</v>
      </c>
      <c r="AP193" s="65"/>
      <c r="AQ193" s="65">
        <v>4</v>
      </c>
      <c r="AR193" s="65"/>
      <c r="AS193" s="65">
        <v>4</v>
      </c>
      <c r="AT193" s="65"/>
      <c r="AU193" s="65">
        <v>4</v>
      </c>
      <c r="AV193" s="65"/>
      <c r="AW193" s="65">
        <v>5</v>
      </c>
      <c r="AX193" s="65"/>
      <c r="AY193" s="65">
        <v>5</v>
      </c>
      <c r="AZ193" s="65"/>
      <c r="BA193" s="65">
        <v>5</v>
      </c>
      <c r="BB193" s="65"/>
      <c r="BC193" s="65">
        <v>5</v>
      </c>
      <c r="BD193" s="65"/>
      <c r="BE193" s="65">
        <v>5</v>
      </c>
      <c r="BF193" s="65"/>
      <c r="BG193" s="65"/>
      <c r="BH193" s="65"/>
      <c r="BI193" s="65"/>
      <c r="BJ193" s="65"/>
      <c r="BK193" s="65"/>
      <c r="BL193" s="65"/>
      <c r="BM193" s="65"/>
      <c r="BN193" s="65"/>
      <c r="BO193" s="65"/>
      <c r="BP193" s="65"/>
      <c r="BQ193" s="65"/>
      <c r="BR193" s="65"/>
      <c r="BS193" s="65"/>
      <c r="BT193" s="65">
        <v>5</v>
      </c>
      <c r="BU193" s="65"/>
      <c r="BV193" s="65">
        <v>5</v>
      </c>
      <c r="BW193" s="65"/>
      <c r="BX193" s="65">
        <v>5</v>
      </c>
      <c r="BY193" s="65"/>
      <c r="BZ193" s="65">
        <v>5</v>
      </c>
      <c r="CA193" s="65"/>
      <c r="CB193" s="65">
        <v>5</v>
      </c>
      <c r="CC193" s="65"/>
      <c r="CD193" s="65">
        <v>5</v>
      </c>
      <c r="CE193" s="65"/>
      <c r="CF193" s="65">
        <v>5</v>
      </c>
      <c r="CG193" s="65"/>
      <c r="CH193" s="65">
        <v>5</v>
      </c>
      <c r="CI193" s="65"/>
      <c r="CJ193" s="65">
        <v>5</v>
      </c>
      <c r="CK193" s="65"/>
      <c r="CL193" s="65">
        <v>5</v>
      </c>
      <c r="CM193" s="65"/>
      <c r="CN193" s="65">
        <v>5</v>
      </c>
      <c r="CO193" s="65"/>
      <c r="CP193" s="65">
        <v>5</v>
      </c>
      <c r="CQ193" s="65"/>
    </row>
    <row r="194" spans="2:95" s="1" customFormat="1" ht="15" customHeight="1">
      <c r="B194" s="108" t="s">
        <v>47</v>
      </c>
      <c r="C194" s="2"/>
      <c r="D194" s="56">
        <v>20</v>
      </c>
      <c r="E194" s="87" t="s">
        <v>86</v>
      </c>
      <c r="F194" s="253">
        <f>'Radijo reitingai'!D41</f>
        <v>0.7</v>
      </c>
      <c r="G194" s="253">
        <f>'Radijo reitingai'!E41</f>
        <v>0.86</v>
      </c>
      <c r="H194" s="250">
        <f t="shared" si="111"/>
        <v>107.8</v>
      </c>
      <c r="I194" s="250">
        <f t="shared" si="112"/>
        <v>132.44</v>
      </c>
      <c r="J194" s="344">
        <v>154</v>
      </c>
      <c r="K194" s="50">
        <f t="shared" si="113"/>
        <v>154</v>
      </c>
      <c r="L194" s="137">
        <f>(24*0.4)</f>
        <v>9.6000000000000014</v>
      </c>
      <c r="M194" s="30">
        <f t="shared" si="123"/>
        <v>3696</v>
      </c>
      <c r="N194" s="134">
        <f t="shared" si="116"/>
        <v>0.59999999999999987</v>
      </c>
      <c r="O194" s="91">
        <f t="shared" si="114"/>
        <v>1478.4000000000003</v>
      </c>
      <c r="P194" s="55"/>
      <c r="Q194" s="65"/>
      <c r="R194" s="65">
        <v>5</v>
      </c>
      <c r="S194" s="65"/>
      <c r="T194" s="65">
        <v>5</v>
      </c>
      <c r="U194" s="65"/>
      <c r="V194" s="65">
        <v>5</v>
      </c>
      <c r="W194" s="65"/>
      <c r="X194" s="65">
        <v>5</v>
      </c>
      <c r="Y194" s="65"/>
      <c r="Z194" s="65"/>
      <c r="AA194" s="65"/>
      <c r="AB194" s="65"/>
      <c r="AC194" s="65"/>
      <c r="AD194" s="65">
        <v>5</v>
      </c>
      <c r="AE194" s="65"/>
      <c r="AF194" s="65">
        <v>5</v>
      </c>
      <c r="AG194" s="65"/>
      <c r="AH194" s="65">
        <v>5</v>
      </c>
      <c r="AI194" s="65"/>
      <c r="AJ194" s="65">
        <v>5</v>
      </c>
      <c r="AK194" s="65"/>
      <c r="AL194" s="65">
        <v>5</v>
      </c>
      <c r="AM194" s="65"/>
      <c r="AN194" s="65">
        <v>5</v>
      </c>
      <c r="AO194" s="65"/>
      <c r="AP194" s="65">
        <v>5</v>
      </c>
      <c r="AQ194" s="65"/>
      <c r="AR194" s="65">
        <v>5</v>
      </c>
      <c r="AS194" s="65"/>
      <c r="AT194" s="65">
        <v>5</v>
      </c>
      <c r="AU194" s="65"/>
      <c r="AV194" s="65">
        <v>5</v>
      </c>
      <c r="AW194" s="65"/>
      <c r="AX194" s="65">
        <v>5</v>
      </c>
      <c r="AY194" s="65"/>
      <c r="AZ194" s="65">
        <v>5</v>
      </c>
      <c r="BA194" s="65"/>
      <c r="BB194" s="65">
        <v>5</v>
      </c>
      <c r="BC194" s="65"/>
      <c r="BD194" s="65">
        <v>5</v>
      </c>
      <c r="BE194" s="65"/>
      <c r="BF194" s="65">
        <v>5</v>
      </c>
      <c r="BG194" s="65"/>
      <c r="BH194" s="65"/>
      <c r="BI194" s="65"/>
      <c r="BJ194" s="65"/>
      <c r="BK194" s="65"/>
      <c r="BL194" s="65"/>
      <c r="BM194" s="65"/>
      <c r="BN194" s="65"/>
      <c r="BO194" s="65"/>
      <c r="BP194" s="65"/>
      <c r="BQ194" s="65"/>
      <c r="BR194" s="65"/>
      <c r="BS194" s="65"/>
      <c r="BT194" s="65"/>
      <c r="BU194" s="65">
        <v>5</v>
      </c>
      <c r="BV194" s="65"/>
      <c r="BW194" s="65">
        <v>5</v>
      </c>
      <c r="BX194" s="65"/>
      <c r="BY194" s="65">
        <v>5</v>
      </c>
      <c r="BZ194" s="65"/>
      <c r="CA194" s="65">
        <v>5</v>
      </c>
      <c r="CB194" s="65"/>
      <c r="CC194" s="65">
        <v>5</v>
      </c>
      <c r="CD194" s="65"/>
      <c r="CE194" s="65">
        <v>5</v>
      </c>
      <c r="CF194" s="65"/>
      <c r="CG194" s="65">
        <v>5</v>
      </c>
      <c r="CH194" s="65"/>
      <c r="CI194" s="65">
        <v>5</v>
      </c>
      <c r="CJ194" s="65"/>
      <c r="CK194" s="65">
        <v>5</v>
      </c>
      <c r="CL194" s="65"/>
      <c r="CM194" s="65">
        <v>5</v>
      </c>
      <c r="CN194" s="65"/>
      <c r="CO194" s="65">
        <v>5</v>
      </c>
      <c r="CP194" s="65"/>
      <c r="CQ194" s="65">
        <v>4</v>
      </c>
    </row>
    <row r="195" spans="2:95" s="1" customFormat="1" ht="15" customHeight="1">
      <c r="B195" s="182" t="s">
        <v>47</v>
      </c>
      <c r="C195" s="183"/>
      <c r="D195" s="184">
        <v>20</v>
      </c>
      <c r="E195" s="175" t="s">
        <v>87</v>
      </c>
      <c r="F195" s="254">
        <f>'Radijo reitingai'!D42</f>
        <v>0.63</v>
      </c>
      <c r="G195" s="254">
        <f>'Radijo reitingai'!E42</f>
        <v>0.83</v>
      </c>
      <c r="H195" s="251">
        <f t="shared" si="111"/>
        <v>97.65</v>
      </c>
      <c r="I195" s="251">
        <f t="shared" si="112"/>
        <v>128.65</v>
      </c>
      <c r="J195" s="345">
        <v>155</v>
      </c>
      <c r="K195" s="185">
        <f t="shared" si="113"/>
        <v>155</v>
      </c>
      <c r="L195" s="137">
        <f>(24*0.4)</f>
        <v>9.6000000000000014</v>
      </c>
      <c r="M195" s="187">
        <f t="shared" si="123"/>
        <v>3720</v>
      </c>
      <c r="N195" s="188">
        <f t="shared" si="116"/>
        <v>0.59999999999999987</v>
      </c>
      <c r="O195" s="189">
        <f t="shared" si="114"/>
        <v>1488.0000000000002</v>
      </c>
      <c r="P195" s="55"/>
      <c r="Q195" s="65">
        <v>5</v>
      </c>
      <c r="R195" s="65"/>
      <c r="S195" s="65">
        <v>5</v>
      </c>
      <c r="T195" s="65"/>
      <c r="U195" s="65">
        <v>5</v>
      </c>
      <c r="V195" s="65"/>
      <c r="W195" s="65">
        <v>5</v>
      </c>
      <c r="X195" s="65"/>
      <c r="Y195" s="65">
        <v>5</v>
      </c>
      <c r="Z195" s="65"/>
      <c r="AA195" s="65"/>
      <c r="AB195" s="65"/>
      <c r="AC195" s="65"/>
      <c r="AD195" s="65"/>
      <c r="AE195" s="65">
        <v>5</v>
      </c>
      <c r="AF195" s="65"/>
      <c r="AG195" s="65">
        <v>5</v>
      </c>
      <c r="AH195" s="65"/>
      <c r="AI195" s="65">
        <v>5</v>
      </c>
      <c r="AJ195" s="65"/>
      <c r="AK195" s="65">
        <v>5</v>
      </c>
      <c r="AL195" s="65"/>
      <c r="AM195" s="65">
        <v>5</v>
      </c>
      <c r="AN195" s="65"/>
      <c r="AO195" s="65">
        <v>5</v>
      </c>
      <c r="AP195" s="65"/>
      <c r="AQ195" s="65">
        <v>5</v>
      </c>
      <c r="AR195" s="65"/>
      <c r="AS195" s="65">
        <v>5</v>
      </c>
      <c r="AT195" s="65"/>
      <c r="AU195" s="65">
        <v>5</v>
      </c>
      <c r="AV195" s="65"/>
      <c r="AW195" s="65">
        <v>5</v>
      </c>
      <c r="AX195" s="65"/>
      <c r="AY195" s="65">
        <v>5</v>
      </c>
      <c r="AZ195" s="65"/>
      <c r="BA195" s="65">
        <v>5</v>
      </c>
      <c r="BB195" s="65"/>
      <c r="BC195" s="65">
        <v>5</v>
      </c>
      <c r="BD195" s="65"/>
      <c r="BE195" s="65">
        <v>5</v>
      </c>
      <c r="BF195" s="65"/>
      <c r="BG195" s="65"/>
      <c r="BH195" s="65"/>
      <c r="BI195" s="65"/>
      <c r="BJ195" s="65"/>
      <c r="BK195" s="65"/>
      <c r="BL195" s="65"/>
      <c r="BM195" s="65"/>
      <c r="BN195" s="65"/>
      <c r="BO195" s="65"/>
      <c r="BP195" s="65"/>
      <c r="BQ195" s="65"/>
      <c r="BR195" s="65"/>
      <c r="BS195" s="65"/>
      <c r="BT195" s="65">
        <v>5</v>
      </c>
      <c r="BU195" s="65"/>
      <c r="BV195" s="65">
        <v>5</v>
      </c>
      <c r="BW195" s="65"/>
      <c r="BX195" s="65">
        <v>5</v>
      </c>
      <c r="BY195" s="65"/>
      <c r="BZ195" s="65">
        <v>5</v>
      </c>
      <c r="CA195" s="65"/>
      <c r="CB195" s="65">
        <v>5</v>
      </c>
      <c r="CC195" s="65"/>
      <c r="CD195" s="65">
        <v>5</v>
      </c>
      <c r="CE195" s="65"/>
      <c r="CF195" s="65">
        <v>5</v>
      </c>
      <c r="CG195" s="65"/>
      <c r="CH195" s="65">
        <v>5</v>
      </c>
      <c r="CI195" s="65"/>
      <c r="CJ195" s="65">
        <v>5</v>
      </c>
      <c r="CK195" s="65"/>
      <c r="CL195" s="65">
        <v>5</v>
      </c>
      <c r="CM195" s="65"/>
      <c r="CN195" s="65">
        <v>5</v>
      </c>
      <c r="CO195" s="65"/>
      <c r="CP195" s="65">
        <v>5</v>
      </c>
      <c r="CQ195" s="65"/>
    </row>
    <row r="196" spans="2:95" s="1" customFormat="1" ht="15" customHeight="1">
      <c r="B196" s="108" t="s">
        <v>47</v>
      </c>
      <c r="C196" s="2"/>
      <c r="D196" s="56">
        <v>20</v>
      </c>
      <c r="E196" s="87" t="s">
        <v>88</v>
      </c>
      <c r="F196" s="253">
        <f>'Radijo reitingai'!D43</f>
        <v>0.71</v>
      </c>
      <c r="G196" s="253">
        <f>'Radijo reitingai'!E43</f>
        <v>0.89</v>
      </c>
      <c r="H196" s="250">
        <f t="shared" si="111"/>
        <v>109.33999999999999</v>
      </c>
      <c r="I196" s="250">
        <f t="shared" si="112"/>
        <v>137.06</v>
      </c>
      <c r="J196" s="344">
        <v>154</v>
      </c>
      <c r="K196" s="50">
        <f t="shared" si="113"/>
        <v>154</v>
      </c>
      <c r="L196" s="399">
        <f t="shared" ref="L196:L197" si="125">(29*0.4)</f>
        <v>11.600000000000001</v>
      </c>
      <c r="M196" s="30">
        <f>29*J196</f>
        <v>4466</v>
      </c>
      <c r="N196" s="134">
        <f t="shared" si="116"/>
        <v>0.59999999999999987</v>
      </c>
      <c r="O196" s="91">
        <f t="shared" si="114"/>
        <v>1786.4000000000003</v>
      </c>
      <c r="P196" s="55"/>
      <c r="Q196" s="65"/>
      <c r="R196" s="65">
        <v>5</v>
      </c>
      <c r="S196" s="65"/>
      <c r="T196" s="65">
        <v>5</v>
      </c>
      <c r="U196" s="65"/>
      <c r="V196" s="65">
        <v>5</v>
      </c>
      <c r="W196" s="65"/>
      <c r="X196" s="65">
        <v>5</v>
      </c>
      <c r="Y196" s="65"/>
      <c r="Z196" s="65"/>
      <c r="AA196" s="65"/>
      <c r="AB196" s="65"/>
      <c r="AC196" s="65"/>
      <c r="AD196" s="65">
        <v>5</v>
      </c>
      <c r="AE196" s="65"/>
      <c r="AF196" s="65">
        <v>5</v>
      </c>
      <c r="AG196" s="65"/>
      <c r="AH196" s="65">
        <v>5</v>
      </c>
      <c r="AI196" s="65"/>
      <c r="AJ196" s="65">
        <v>5</v>
      </c>
      <c r="AK196" s="65"/>
      <c r="AL196" s="65">
        <v>5</v>
      </c>
      <c r="AM196" s="65"/>
      <c r="AN196" s="65">
        <v>5</v>
      </c>
      <c r="AO196" s="65"/>
      <c r="AP196" s="65">
        <v>5</v>
      </c>
      <c r="AQ196" s="65"/>
      <c r="AR196" s="65">
        <v>5</v>
      </c>
      <c r="AS196" s="65"/>
      <c r="AT196" s="65">
        <v>5</v>
      </c>
      <c r="AU196" s="65"/>
      <c r="AV196" s="65">
        <v>5</v>
      </c>
      <c r="AW196" s="65"/>
      <c r="AX196" s="65">
        <v>5</v>
      </c>
      <c r="AY196" s="65"/>
      <c r="AZ196" s="65">
        <v>5</v>
      </c>
      <c r="BA196" s="65"/>
      <c r="BB196" s="65">
        <v>5</v>
      </c>
      <c r="BC196" s="65"/>
      <c r="BD196" s="65">
        <v>5</v>
      </c>
      <c r="BE196" s="65"/>
      <c r="BF196" s="65">
        <v>5</v>
      </c>
      <c r="BG196" s="65"/>
      <c r="BH196" s="65"/>
      <c r="BI196" s="65"/>
      <c r="BJ196" s="65"/>
      <c r="BK196" s="65"/>
      <c r="BL196" s="65"/>
      <c r="BM196" s="65"/>
      <c r="BN196" s="65"/>
      <c r="BO196" s="65"/>
      <c r="BP196" s="65"/>
      <c r="BQ196" s="65"/>
      <c r="BR196" s="65"/>
      <c r="BS196" s="65"/>
      <c r="BT196" s="65"/>
      <c r="BU196" s="65">
        <v>5</v>
      </c>
      <c r="BV196" s="65"/>
      <c r="BW196" s="65">
        <v>5</v>
      </c>
      <c r="BX196" s="65"/>
      <c r="BY196" s="65">
        <v>5</v>
      </c>
      <c r="BZ196" s="65"/>
      <c r="CA196" s="65">
        <v>5</v>
      </c>
      <c r="CB196" s="65"/>
      <c r="CC196" s="65">
        <v>5</v>
      </c>
      <c r="CD196" s="65"/>
      <c r="CE196" s="65">
        <v>5</v>
      </c>
      <c r="CF196" s="65"/>
      <c r="CG196" s="65">
        <v>5</v>
      </c>
      <c r="CH196" s="65"/>
      <c r="CI196" s="65">
        <v>5</v>
      </c>
      <c r="CJ196" s="65"/>
      <c r="CK196" s="65">
        <v>5</v>
      </c>
      <c r="CL196" s="65"/>
      <c r="CM196" s="65">
        <v>5</v>
      </c>
      <c r="CN196" s="65"/>
      <c r="CO196" s="65">
        <v>5</v>
      </c>
      <c r="CP196" s="65"/>
      <c r="CQ196" s="65">
        <v>4</v>
      </c>
    </row>
    <row r="197" spans="2:95" s="1" customFormat="1" ht="15" customHeight="1">
      <c r="B197" s="190" t="s">
        <v>47</v>
      </c>
      <c r="C197" s="191"/>
      <c r="D197" s="192">
        <v>20</v>
      </c>
      <c r="E197" s="168" t="s">
        <v>90</v>
      </c>
      <c r="F197" s="256">
        <f>'Radijo reitingai'!D44</f>
        <v>0.61</v>
      </c>
      <c r="G197" s="256">
        <f>'Radijo reitingai'!E44</f>
        <v>0.76</v>
      </c>
      <c r="H197" s="252">
        <f t="shared" si="111"/>
        <v>94.55</v>
      </c>
      <c r="I197" s="252">
        <f t="shared" si="112"/>
        <v>117.8</v>
      </c>
      <c r="J197" s="347">
        <v>155</v>
      </c>
      <c r="K197" s="193">
        <f t="shared" si="113"/>
        <v>155</v>
      </c>
      <c r="L197" s="137">
        <f t="shared" si="125"/>
        <v>11.600000000000001</v>
      </c>
      <c r="M197" s="195">
        <f>29*J197</f>
        <v>4495</v>
      </c>
      <c r="N197" s="196">
        <f t="shared" si="116"/>
        <v>0.59999999999999987</v>
      </c>
      <c r="O197" s="197">
        <f t="shared" ref="O197:O228" si="126">L197*J197</f>
        <v>1798.0000000000002</v>
      </c>
      <c r="P197" s="55"/>
      <c r="Q197" s="65">
        <v>5</v>
      </c>
      <c r="R197" s="65"/>
      <c r="S197" s="65">
        <v>5</v>
      </c>
      <c r="T197" s="65"/>
      <c r="U197" s="65">
        <v>5</v>
      </c>
      <c r="V197" s="65"/>
      <c r="W197" s="65">
        <v>5</v>
      </c>
      <c r="X197" s="65"/>
      <c r="Y197" s="65">
        <v>5</v>
      </c>
      <c r="Z197" s="65"/>
      <c r="AA197" s="65"/>
      <c r="AB197" s="65"/>
      <c r="AC197" s="65"/>
      <c r="AD197" s="65"/>
      <c r="AE197" s="65">
        <v>5</v>
      </c>
      <c r="AF197" s="65"/>
      <c r="AG197" s="65">
        <v>5</v>
      </c>
      <c r="AH197" s="65"/>
      <c r="AI197" s="65">
        <v>5</v>
      </c>
      <c r="AJ197" s="65"/>
      <c r="AK197" s="65">
        <v>5</v>
      </c>
      <c r="AL197" s="65"/>
      <c r="AM197" s="65">
        <v>5</v>
      </c>
      <c r="AN197" s="65"/>
      <c r="AO197" s="65">
        <v>5</v>
      </c>
      <c r="AP197" s="65"/>
      <c r="AQ197" s="65">
        <v>5</v>
      </c>
      <c r="AR197" s="65"/>
      <c r="AS197" s="65">
        <v>5</v>
      </c>
      <c r="AT197" s="65"/>
      <c r="AU197" s="65">
        <v>5</v>
      </c>
      <c r="AV197" s="65"/>
      <c r="AW197" s="65">
        <v>5</v>
      </c>
      <c r="AX197" s="65"/>
      <c r="AY197" s="65">
        <v>5</v>
      </c>
      <c r="AZ197" s="65"/>
      <c r="BA197" s="65">
        <v>5</v>
      </c>
      <c r="BB197" s="65"/>
      <c r="BC197" s="65">
        <v>5</v>
      </c>
      <c r="BD197" s="65"/>
      <c r="BE197" s="65">
        <v>5</v>
      </c>
      <c r="BF197" s="65"/>
      <c r="BG197" s="65"/>
      <c r="BH197" s="65"/>
      <c r="BI197" s="65"/>
      <c r="BJ197" s="65"/>
      <c r="BK197" s="65"/>
      <c r="BL197" s="65"/>
      <c r="BM197" s="65"/>
      <c r="BN197" s="65"/>
      <c r="BO197" s="65"/>
      <c r="BP197" s="65"/>
      <c r="BQ197" s="65"/>
      <c r="BR197" s="65"/>
      <c r="BS197" s="65"/>
      <c r="BT197" s="65">
        <v>5</v>
      </c>
      <c r="BU197" s="65"/>
      <c r="BV197" s="65">
        <v>5</v>
      </c>
      <c r="BW197" s="65"/>
      <c r="BX197" s="65">
        <v>5</v>
      </c>
      <c r="BY197" s="65"/>
      <c r="BZ197" s="65">
        <v>5</v>
      </c>
      <c r="CA197" s="65"/>
      <c r="CB197" s="65">
        <v>5</v>
      </c>
      <c r="CC197" s="65"/>
      <c r="CD197" s="65">
        <v>5</v>
      </c>
      <c r="CE197" s="65"/>
      <c r="CF197" s="65">
        <v>5</v>
      </c>
      <c r="CG197" s="65"/>
      <c r="CH197" s="65">
        <v>5</v>
      </c>
      <c r="CI197" s="65"/>
      <c r="CJ197" s="65">
        <v>5</v>
      </c>
      <c r="CK197" s="65"/>
      <c r="CL197" s="65">
        <v>5</v>
      </c>
      <c r="CM197" s="65"/>
      <c r="CN197" s="65">
        <v>5</v>
      </c>
      <c r="CO197" s="65"/>
      <c r="CP197" s="65">
        <v>5</v>
      </c>
      <c r="CQ197" s="65"/>
    </row>
    <row r="198" spans="2:95" s="1" customFormat="1" ht="15" customHeight="1">
      <c r="B198" s="108" t="s">
        <v>23</v>
      </c>
      <c r="C198" s="2"/>
      <c r="D198" s="56">
        <v>20</v>
      </c>
      <c r="E198" s="87" t="s">
        <v>79</v>
      </c>
      <c r="F198" s="253">
        <f>'Radijo reitingai'!D45</f>
        <v>1.94</v>
      </c>
      <c r="G198" s="253">
        <f>'Radijo reitingai'!E45</f>
        <v>2.4300000000000002</v>
      </c>
      <c r="H198" s="250">
        <f t="shared" si="111"/>
        <v>3.88</v>
      </c>
      <c r="I198" s="250">
        <f t="shared" si="112"/>
        <v>4.8600000000000003</v>
      </c>
      <c r="J198" s="344">
        <v>2</v>
      </c>
      <c r="K198" s="50">
        <f t="shared" si="113"/>
        <v>2</v>
      </c>
      <c r="L198" s="398">
        <f>(155*0.85)+0.439</f>
        <v>132.18899999999999</v>
      </c>
      <c r="M198" s="30">
        <f>155*J198</f>
        <v>310</v>
      </c>
      <c r="N198" s="134">
        <f t="shared" si="116"/>
        <v>0.14716774193548388</v>
      </c>
      <c r="O198" s="91">
        <f t="shared" si="126"/>
        <v>264.37799999999999</v>
      </c>
      <c r="P198" s="55"/>
      <c r="Q198" s="65"/>
      <c r="R198" s="65">
        <v>2</v>
      </c>
      <c r="S198" s="65"/>
      <c r="T198" s="65"/>
      <c r="U198" s="65"/>
      <c r="V198" s="65"/>
      <c r="W198" s="65"/>
      <c r="X198" s="65"/>
      <c r="Y198" s="65"/>
      <c r="Z198" s="65"/>
      <c r="AA198" s="65"/>
      <c r="AB198" s="65"/>
      <c r="AC198" s="65"/>
      <c r="AD198" s="65"/>
      <c r="AE198" s="65"/>
      <c r="AF198" s="65"/>
      <c r="AG198" s="65"/>
      <c r="AH198" s="65"/>
      <c r="AI198" s="65"/>
      <c r="AJ198" s="65"/>
      <c r="AK198" s="65"/>
      <c r="AL198" s="65"/>
      <c r="AM198" s="65"/>
      <c r="AN198" s="65"/>
      <c r="AO198" s="65"/>
      <c r="AP198" s="65"/>
      <c r="AQ198" s="65"/>
      <c r="AR198" s="65"/>
      <c r="AS198" s="65"/>
      <c r="AT198" s="65"/>
      <c r="AU198" s="65"/>
      <c r="AV198" s="65"/>
      <c r="AW198" s="65"/>
      <c r="AX198" s="65"/>
      <c r="AY198" s="65"/>
      <c r="AZ198" s="65"/>
      <c r="BA198" s="65"/>
      <c r="BB198" s="65"/>
      <c r="BC198" s="65"/>
      <c r="BD198" s="65"/>
      <c r="BE198" s="65"/>
      <c r="BF198" s="65"/>
      <c r="BG198" s="65"/>
      <c r="BH198" s="65"/>
      <c r="BI198" s="65"/>
      <c r="BJ198" s="65"/>
      <c r="BK198" s="65"/>
      <c r="BL198" s="65"/>
      <c r="BM198" s="65"/>
      <c r="BN198" s="65"/>
      <c r="BO198" s="65"/>
      <c r="BP198" s="65"/>
      <c r="BQ198" s="65"/>
      <c r="BR198" s="65"/>
      <c r="BS198" s="65"/>
      <c r="BT198" s="65"/>
      <c r="BU198" s="65"/>
      <c r="BV198" s="65"/>
      <c r="BW198" s="65"/>
      <c r="BX198" s="65"/>
      <c r="BY198" s="65"/>
      <c r="BZ198" s="65"/>
      <c r="CA198" s="65"/>
      <c r="CB198" s="65"/>
      <c r="CC198" s="65"/>
      <c r="CD198" s="65"/>
      <c r="CE198" s="65"/>
      <c r="CF198" s="65"/>
      <c r="CG198" s="65"/>
      <c r="CH198" s="65"/>
      <c r="CI198" s="65"/>
      <c r="CJ198" s="65"/>
      <c r="CK198" s="65"/>
      <c r="CL198" s="65"/>
      <c r="CM198" s="65"/>
      <c r="CN198" s="65"/>
      <c r="CO198" s="65"/>
      <c r="CP198" s="65"/>
      <c r="CQ198" s="65"/>
    </row>
    <row r="199" spans="2:95" s="1" customFormat="1" ht="15" customHeight="1">
      <c r="B199" s="108" t="s">
        <v>23</v>
      </c>
      <c r="C199" s="2"/>
      <c r="D199" s="56">
        <v>20</v>
      </c>
      <c r="E199" s="87" t="s">
        <v>80</v>
      </c>
      <c r="F199" s="253">
        <f>'Radijo reitingai'!D46</f>
        <v>2.48</v>
      </c>
      <c r="G199" s="253">
        <f>'Radijo reitingai'!E46</f>
        <v>3.05</v>
      </c>
      <c r="H199" s="250">
        <f t="shared" si="111"/>
        <v>4.96</v>
      </c>
      <c r="I199" s="250">
        <f t="shared" si="112"/>
        <v>6.1</v>
      </c>
      <c r="J199" s="344">
        <v>2</v>
      </c>
      <c r="K199" s="50">
        <f t="shared" si="113"/>
        <v>2</v>
      </c>
      <c r="L199" s="137">
        <f t="shared" ref="L199:L200" si="127">(155*0.85)+0.439</f>
        <v>132.18899999999999</v>
      </c>
      <c r="M199" s="30">
        <f>155*J199</f>
        <v>310</v>
      </c>
      <c r="N199" s="134">
        <f t="shared" si="116"/>
        <v>0.14716774193548388</v>
      </c>
      <c r="O199" s="91">
        <f t="shared" si="126"/>
        <v>264.37799999999999</v>
      </c>
      <c r="P199" s="55"/>
      <c r="Q199" s="65"/>
      <c r="R199" s="65"/>
      <c r="S199" s="65">
        <v>2</v>
      </c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  <c r="AE199" s="65"/>
      <c r="AF199" s="65"/>
      <c r="AG199" s="65"/>
      <c r="AH199" s="65"/>
      <c r="AI199" s="65"/>
      <c r="AJ199" s="65"/>
      <c r="AK199" s="65"/>
      <c r="AL199" s="65"/>
      <c r="AM199" s="65"/>
      <c r="AN199" s="65"/>
      <c r="AO199" s="65"/>
      <c r="AP199" s="65"/>
      <c r="AQ199" s="65"/>
      <c r="AR199" s="65"/>
      <c r="AS199" s="65"/>
      <c r="AT199" s="65"/>
      <c r="AU199" s="65"/>
      <c r="AV199" s="65"/>
      <c r="AW199" s="65"/>
      <c r="AX199" s="65"/>
      <c r="AY199" s="65"/>
      <c r="AZ199" s="65"/>
      <c r="BA199" s="65"/>
      <c r="BB199" s="65"/>
      <c r="BC199" s="65"/>
      <c r="BD199" s="65"/>
      <c r="BE199" s="65"/>
      <c r="BF199" s="65"/>
      <c r="BG199" s="65"/>
      <c r="BH199" s="65"/>
      <c r="BI199" s="65"/>
      <c r="BJ199" s="65"/>
      <c r="BK199" s="65"/>
      <c r="BL199" s="65"/>
      <c r="BM199" s="65"/>
      <c r="BN199" s="65"/>
      <c r="BO199" s="65"/>
      <c r="BP199" s="65"/>
      <c r="BQ199" s="65"/>
      <c r="BR199" s="65"/>
      <c r="BS199" s="65"/>
      <c r="BT199" s="65"/>
      <c r="BU199" s="65"/>
      <c r="BV199" s="65"/>
      <c r="BW199" s="65"/>
      <c r="BX199" s="65"/>
      <c r="BY199" s="65"/>
      <c r="BZ199" s="65"/>
      <c r="CA199" s="65"/>
      <c r="CB199" s="65"/>
      <c r="CC199" s="65"/>
      <c r="CD199" s="65"/>
      <c r="CE199" s="65"/>
      <c r="CF199" s="65"/>
      <c r="CG199" s="65"/>
      <c r="CH199" s="65"/>
      <c r="CI199" s="65"/>
      <c r="CJ199" s="65"/>
      <c r="CK199" s="65"/>
      <c r="CL199" s="65"/>
      <c r="CM199" s="65"/>
      <c r="CN199" s="65"/>
      <c r="CO199" s="65"/>
      <c r="CP199" s="65"/>
      <c r="CQ199" s="65"/>
    </row>
    <row r="200" spans="2:95" s="1" customFormat="1" ht="15" customHeight="1">
      <c r="B200" s="182" t="s">
        <v>23</v>
      </c>
      <c r="C200" s="183"/>
      <c r="D200" s="184">
        <v>20</v>
      </c>
      <c r="E200" s="175" t="s">
        <v>81</v>
      </c>
      <c r="F200" s="254">
        <f>'Radijo reitingai'!D47</f>
        <v>2.73</v>
      </c>
      <c r="G200" s="254">
        <f>'Radijo reitingai'!E47</f>
        <v>3.34</v>
      </c>
      <c r="H200" s="251">
        <f t="shared" si="111"/>
        <v>2.73</v>
      </c>
      <c r="I200" s="251">
        <f t="shared" si="112"/>
        <v>3.34</v>
      </c>
      <c r="J200" s="345">
        <v>1</v>
      </c>
      <c r="K200" s="185">
        <f t="shared" si="113"/>
        <v>1</v>
      </c>
      <c r="L200" s="186">
        <f t="shared" si="127"/>
        <v>132.18899999999999</v>
      </c>
      <c r="M200" s="187">
        <f>155*J200</f>
        <v>155</v>
      </c>
      <c r="N200" s="188">
        <f t="shared" si="116"/>
        <v>0.14716774193548388</v>
      </c>
      <c r="O200" s="189">
        <f t="shared" si="126"/>
        <v>132.18899999999999</v>
      </c>
      <c r="P200" s="55"/>
      <c r="Q200" s="65"/>
      <c r="R200" s="65">
        <v>1</v>
      </c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  <c r="AE200" s="65"/>
      <c r="AF200" s="65"/>
      <c r="AG200" s="65"/>
      <c r="AH200" s="65"/>
      <c r="AI200" s="65"/>
      <c r="AJ200" s="65"/>
      <c r="AK200" s="65"/>
      <c r="AL200" s="65"/>
      <c r="AM200" s="65"/>
      <c r="AN200" s="65"/>
      <c r="AO200" s="65"/>
      <c r="AP200" s="65"/>
      <c r="AQ200" s="65"/>
      <c r="AR200" s="65"/>
      <c r="AS200" s="65"/>
      <c r="AT200" s="65"/>
      <c r="AU200" s="65"/>
      <c r="AV200" s="65"/>
      <c r="AW200" s="65"/>
      <c r="AX200" s="65"/>
      <c r="AY200" s="65"/>
      <c r="AZ200" s="65"/>
      <c r="BA200" s="65"/>
      <c r="BB200" s="65"/>
      <c r="BC200" s="65"/>
      <c r="BD200" s="65"/>
      <c r="BE200" s="65"/>
      <c r="BF200" s="65"/>
      <c r="BG200" s="65"/>
      <c r="BH200" s="65"/>
      <c r="BI200" s="65"/>
      <c r="BJ200" s="65"/>
      <c r="BK200" s="65"/>
      <c r="BL200" s="65"/>
      <c r="BM200" s="65"/>
      <c r="BN200" s="65"/>
      <c r="BO200" s="65"/>
      <c r="BP200" s="65"/>
      <c r="BQ200" s="65"/>
      <c r="BR200" s="65"/>
      <c r="BS200" s="65"/>
      <c r="BT200" s="65"/>
      <c r="BU200" s="65"/>
      <c r="BV200" s="65"/>
      <c r="BW200" s="65"/>
      <c r="BX200" s="65"/>
      <c r="BY200" s="65"/>
      <c r="BZ200" s="65"/>
      <c r="CA200" s="65"/>
      <c r="CB200" s="65"/>
      <c r="CC200" s="65"/>
      <c r="CD200" s="65"/>
      <c r="CE200" s="65"/>
      <c r="CF200" s="65"/>
      <c r="CG200" s="65"/>
      <c r="CH200" s="65"/>
      <c r="CI200" s="65"/>
      <c r="CJ200" s="65"/>
      <c r="CK200" s="65"/>
      <c r="CL200" s="65"/>
      <c r="CM200" s="65"/>
      <c r="CN200" s="65"/>
      <c r="CO200" s="65"/>
      <c r="CP200" s="65"/>
      <c r="CQ200" s="65"/>
    </row>
    <row r="201" spans="2:95" s="1" customFormat="1" ht="15" hidden="1" customHeight="1">
      <c r="B201" s="108" t="s">
        <v>23</v>
      </c>
      <c r="C201" s="2"/>
      <c r="D201" s="56">
        <v>20</v>
      </c>
      <c r="E201" s="230" t="s">
        <v>82</v>
      </c>
      <c r="F201" s="253">
        <f>'Radijo reitingai'!D48</f>
        <v>2.7</v>
      </c>
      <c r="G201" s="253">
        <f>'Radijo reitingai'!E48</f>
        <v>3.16</v>
      </c>
      <c r="H201" s="250">
        <f t="shared" si="111"/>
        <v>0</v>
      </c>
      <c r="I201" s="250">
        <f t="shared" si="112"/>
        <v>0</v>
      </c>
      <c r="J201" s="344">
        <v>0</v>
      </c>
      <c r="K201" s="50">
        <f t="shared" si="113"/>
        <v>0</v>
      </c>
      <c r="L201" s="137">
        <f>85*0.85</f>
        <v>72.25</v>
      </c>
      <c r="M201" s="30">
        <f t="shared" ref="M201:M206" si="128">85*J201</f>
        <v>0</v>
      </c>
      <c r="N201" s="134" t="e">
        <f t="shared" si="116"/>
        <v>#DIV/0!</v>
      </c>
      <c r="O201" s="91">
        <f t="shared" si="126"/>
        <v>0</v>
      </c>
      <c r="P201" s="5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  <c r="AE201" s="65"/>
      <c r="AF201" s="65"/>
      <c r="AG201" s="65"/>
      <c r="AH201" s="65"/>
      <c r="AI201" s="65"/>
      <c r="AJ201" s="65"/>
      <c r="AK201" s="65"/>
      <c r="AL201" s="65"/>
      <c r="AM201" s="65"/>
      <c r="AN201" s="65"/>
      <c r="AO201" s="65"/>
      <c r="AP201" s="65"/>
      <c r="AQ201" s="65"/>
      <c r="AR201" s="65"/>
      <c r="AS201" s="65"/>
      <c r="AT201" s="65"/>
      <c r="AU201" s="65"/>
      <c r="AV201" s="65"/>
      <c r="AW201" s="65"/>
      <c r="AX201" s="65"/>
      <c r="AY201" s="65"/>
      <c r="AZ201" s="65"/>
      <c r="BA201" s="65"/>
      <c r="BB201" s="65"/>
      <c r="BC201" s="65"/>
      <c r="BD201" s="65"/>
      <c r="BE201" s="65"/>
      <c r="BF201" s="65"/>
      <c r="BG201" s="65"/>
      <c r="BH201" s="65"/>
      <c r="BI201" s="65"/>
      <c r="BJ201" s="65"/>
      <c r="BK201" s="65"/>
      <c r="BL201" s="65"/>
      <c r="BM201" s="65"/>
      <c r="BN201" s="65"/>
      <c r="BO201" s="65"/>
      <c r="BP201" s="65"/>
      <c r="BQ201" s="65"/>
      <c r="BR201" s="65"/>
      <c r="BS201" s="65"/>
      <c r="BT201" s="65"/>
      <c r="BU201" s="65"/>
      <c r="BV201" s="65"/>
      <c r="BW201" s="65"/>
      <c r="BX201" s="65"/>
      <c r="BY201" s="65"/>
      <c r="BZ201" s="65"/>
      <c r="CA201" s="65"/>
      <c r="CB201" s="65"/>
      <c r="CC201" s="65"/>
      <c r="CD201" s="65"/>
      <c r="CE201" s="65"/>
      <c r="CF201" s="65"/>
      <c r="CG201" s="65"/>
      <c r="CH201" s="65"/>
      <c r="CI201" s="65"/>
      <c r="CJ201" s="65"/>
      <c r="CK201" s="65"/>
      <c r="CL201" s="65"/>
      <c r="CM201" s="65"/>
      <c r="CN201" s="65"/>
      <c r="CO201" s="65"/>
      <c r="CP201" s="65"/>
      <c r="CQ201" s="65"/>
    </row>
    <row r="202" spans="2:95" s="1" customFormat="1" ht="15" hidden="1" customHeight="1">
      <c r="B202" s="108" t="s">
        <v>23</v>
      </c>
      <c r="C202" s="2"/>
      <c r="D202" s="56">
        <v>20</v>
      </c>
      <c r="E202" s="230" t="s">
        <v>83</v>
      </c>
      <c r="F202" s="253">
        <f>'Radijo reitingai'!D49</f>
        <v>2.68</v>
      </c>
      <c r="G202" s="253">
        <f>'Radijo reitingai'!E49</f>
        <v>3.27</v>
      </c>
      <c r="H202" s="250">
        <f t="shared" si="111"/>
        <v>0</v>
      </c>
      <c r="I202" s="250">
        <f t="shared" si="112"/>
        <v>0</v>
      </c>
      <c r="J202" s="344">
        <v>0</v>
      </c>
      <c r="K202" s="50">
        <f t="shared" si="113"/>
        <v>0</v>
      </c>
      <c r="L202" s="137">
        <f t="shared" ref="L202:L206" si="129">85*0.85</f>
        <v>72.25</v>
      </c>
      <c r="M202" s="30">
        <f t="shared" si="128"/>
        <v>0</v>
      </c>
      <c r="N202" s="134" t="e">
        <f t="shared" si="116"/>
        <v>#DIV/0!</v>
      </c>
      <c r="O202" s="91">
        <f t="shared" si="126"/>
        <v>0</v>
      </c>
      <c r="P202" s="5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  <c r="AE202" s="65"/>
      <c r="AF202" s="65"/>
      <c r="AG202" s="65"/>
      <c r="AH202" s="65"/>
      <c r="AI202" s="65"/>
      <c r="AJ202" s="65"/>
      <c r="AK202" s="65"/>
      <c r="AL202" s="65"/>
      <c r="AM202" s="65"/>
      <c r="AN202" s="65"/>
      <c r="AO202" s="65"/>
      <c r="AP202" s="65"/>
      <c r="AQ202" s="65"/>
      <c r="AR202" s="65"/>
      <c r="AS202" s="65"/>
      <c r="AT202" s="65"/>
      <c r="AU202" s="65"/>
      <c r="AV202" s="65"/>
      <c r="AW202" s="65"/>
      <c r="AX202" s="65"/>
      <c r="AY202" s="65"/>
      <c r="AZ202" s="65"/>
      <c r="BA202" s="65"/>
      <c r="BB202" s="65"/>
      <c r="BC202" s="65"/>
      <c r="BD202" s="65"/>
      <c r="BE202" s="65"/>
      <c r="BF202" s="65"/>
      <c r="BG202" s="65"/>
      <c r="BH202" s="65"/>
      <c r="BI202" s="65"/>
      <c r="BJ202" s="65"/>
      <c r="BK202" s="65"/>
      <c r="BL202" s="65"/>
      <c r="BM202" s="65"/>
      <c r="BN202" s="65"/>
      <c r="BO202" s="65"/>
      <c r="BP202" s="65"/>
      <c r="BQ202" s="65"/>
      <c r="BR202" s="65"/>
      <c r="BS202" s="65"/>
      <c r="BT202" s="65"/>
      <c r="BU202" s="65"/>
      <c r="BV202" s="65"/>
      <c r="BW202" s="65"/>
      <c r="BX202" s="65"/>
      <c r="BY202" s="65"/>
      <c r="BZ202" s="65"/>
      <c r="CA202" s="65"/>
      <c r="CB202" s="65"/>
      <c r="CC202" s="65"/>
      <c r="CD202" s="65"/>
      <c r="CE202" s="65"/>
      <c r="CF202" s="65"/>
      <c r="CG202" s="65"/>
      <c r="CH202" s="65"/>
      <c r="CI202" s="65"/>
      <c r="CJ202" s="65"/>
      <c r="CK202" s="65"/>
      <c r="CL202" s="65"/>
      <c r="CM202" s="65"/>
      <c r="CN202" s="65"/>
      <c r="CO202" s="65"/>
      <c r="CP202" s="65"/>
      <c r="CQ202" s="65"/>
    </row>
    <row r="203" spans="2:95" s="1" customFormat="1" ht="15" customHeight="1">
      <c r="B203" s="108" t="s">
        <v>23</v>
      </c>
      <c r="C203" s="2"/>
      <c r="D203" s="56">
        <v>20</v>
      </c>
      <c r="E203" s="87" t="s">
        <v>84</v>
      </c>
      <c r="F203" s="253">
        <f>'Radijo reitingai'!D50</f>
        <v>2.7</v>
      </c>
      <c r="G203" s="253">
        <f>'Radijo reitingai'!E50</f>
        <v>3.29</v>
      </c>
      <c r="H203" s="250">
        <f t="shared" si="111"/>
        <v>8.1000000000000014</v>
      </c>
      <c r="I203" s="250">
        <f t="shared" si="112"/>
        <v>9.870000000000001</v>
      </c>
      <c r="J203" s="344">
        <v>3</v>
      </c>
      <c r="K203" s="50">
        <f t="shared" si="113"/>
        <v>3</v>
      </c>
      <c r="L203" s="137">
        <f t="shared" si="129"/>
        <v>72.25</v>
      </c>
      <c r="M203" s="30">
        <f t="shared" si="128"/>
        <v>255</v>
      </c>
      <c r="N203" s="134">
        <f t="shared" si="116"/>
        <v>0.15000000000000002</v>
      </c>
      <c r="O203" s="91">
        <f t="shared" si="126"/>
        <v>216.75</v>
      </c>
      <c r="P203" s="55"/>
      <c r="Q203" s="65"/>
      <c r="R203" s="65"/>
      <c r="S203" s="65">
        <v>2</v>
      </c>
      <c r="T203" s="65"/>
      <c r="U203" s="65">
        <v>1</v>
      </c>
      <c r="V203" s="65"/>
      <c r="W203" s="65"/>
      <c r="X203" s="65"/>
      <c r="Y203" s="65"/>
      <c r="Z203" s="65"/>
      <c r="AA203" s="65"/>
      <c r="AB203" s="65"/>
      <c r="AC203" s="65"/>
      <c r="AD203" s="65"/>
      <c r="AE203" s="65"/>
      <c r="AF203" s="65"/>
      <c r="AG203" s="65"/>
      <c r="AH203" s="65"/>
      <c r="AI203" s="65"/>
      <c r="AJ203" s="65"/>
      <c r="AK203" s="65"/>
      <c r="AL203" s="65"/>
      <c r="AM203" s="65"/>
      <c r="AN203" s="65"/>
      <c r="AO203" s="65"/>
      <c r="AP203" s="65"/>
      <c r="AQ203" s="65"/>
      <c r="AR203" s="65"/>
      <c r="AS203" s="65"/>
      <c r="AT203" s="65"/>
      <c r="AU203" s="65"/>
      <c r="AV203" s="65"/>
      <c r="AW203" s="65"/>
      <c r="AX203" s="65"/>
      <c r="AY203" s="65"/>
      <c r="AZ203" s="65"/>
      <c r="BA203" s="65"/>
      <c r="BB203" s="65"/>
      <c r="BC203" s="65"/>
      <c r="BD203" s="65"/>
      <c r="BE203" s="65"/>
      <c r="BF203" s="65"/>
      <c r="BG203" s="65"/>
      <c r="BH203" s="65"/>
      <c r="BI203" s="65"/>
      <c r="BJ203" s="65"/>
      <c r="BK203" s="65"/>
      <c r="BL203" s="65"/>
      <c r="BM203" s="65"/>
      <c r="BN203" s="65"/>
      <c r="BO203" s="65"/>
      <c r="BP203" s="65"/>
      <c r="BQ203" s="65"/>
      <c r="BR203" s="65"/>
      <c r="BS203" s="65"/>
      <c r="BT203" s="65"/>
      <c r="BU203" s="65"/>
      <c r="BV203" s="65"/>
      <c r="BW203" s="65"/>
      <c r="BX203" s="65"/>
      <c r="BY203" s="65"/>
      <c r="BZ203" s="65"/>
      <c r="CA203" s="65"/>
      <c r="CB203" s="65"/>
      <c r="CC203" s="65"/>
      <c r="CD203" s="65"/>
      <c r="CE203" s="65"/>
      <c r="CF203" s="65"/>
      <c r="CG203" s="65"/>
      <c r="CH203" s="65"/>
      <c r="CI203" s="65"/>
      <c r="CJ203" s="65"/>
      <c r="CK203" s="65"/>
      <c r="CL203" s="65"/>
      <c r="CM203" s="65"/>
      <c r="CN203" s="65"/>
      <c r="CO203" s="65"/>
      <c r="CP203" s="65"/>
      <c r="CQ203" s="65"/>
    </row>
    <row r="204" spans="2:95" s="1" customFormat="1" ht="15" customHeight="1">
      <c r="B204" s="108" t="s">
        <v>23</v>
      </c>
      <c r="C204" s="2"/>
      <c r="D204" s="56">
        <v>20</v>
      </c>
      <c r="E204" s="87" t="s">
        <v>85</v>
      </c>
      <c r="F204" s="253">
        <f>'Radijo reitingai'!D51</f>
        <v>2.6</v>
      </c>
      <c r="G204" s="253">
        <f>'Radijo reitingai'!E51</f>
        <v>3.19</v>
      </c>
      <c r="H204" s="250">
        <f t="shared" si="111"/>
        <v>7.8000000000000007</v>
      </c>
      <c r="I204" s="250">
        <f t="shared" si="112"/>
        <v>9.57</v>
      </c>
      <c r="J204" s="344">
        <v>3</v>
      </c>
      <c r="K204" s="50">
        <f t="shared" si="113"/>
        <v>3</v>
      </c>
      <c r="L204" s="137">
        <f t="shared" si="129"/>
        <v>72.25</v>
      </c>
      <c r="M204" s="30">
        <f t="shared" si="128"/>
        <v>255</v>
      </c>
      <c r="N204" s="134">
        <f t="shared" si="116"/>
        <v>0.15000000000000002</v>
      </c>
      <c r="O204" s="91">
        <f t="shared" si="126"/>
        <v>216.75</v>
      </c>
      <c r="P204" s="55"/>
      <c r="Q204" s="65"/>
      <c r="R204" s="65"/>
      <c r="S204" s="65"/>
      <c r="T204" s="65">
        <v>2</v>
      </c>
      <c r="U204" s="65"/>
      <c r="V204" s="65">
        <v>1</v>
      </c>
      <c r="W204" s="65"/>
      <c r="X204" s="65"/>
      <c r="Y204" s="65"/>
      <c r="Z204" s="65"/>
      <c r="AA204" s="65"/>
      <c r="AB204" s="65"/>
      <c r="AC204" s="65"/>
      <c r="AD204" s="65"/>
      <c r="AE204" s="65"/>
      <c r="AF204" s="65"/>
      <c r="AG204" s="65"/>
      <c r="AH204" s="65"/>
      <c r="AI204" s="65"/>
      <c r="AJ204" s="65"/>
      <c r="AK204" s="65"/>
      <c r="AL204" s="65"/>
      <c r="AM204" s="65"/>
      <c r="AN204" s="65"/>
      <c r="AO204" s="65"/>
      <c r="AP204" s="65"/>
      <c r="AQ204" s="65"/>
      <c r="AR204" s="65"/>
      <c r="AS204" s="65"/>
      <c r="AT204" s="65"/>
      <c r="AU204" s="65"/>
      <c r="AV204" s="65"/>
      <c r="AW204" s="65"/>
      <c r="AX204" s="65"/>
      <c r="AY204" s="65"/>
      <c r="AZ204" s="65"/>
      <c r="BA204" s="65"/>
      <c r="BB204" s="65"/>
      <c r="BC204" s="65"/>
      <c r="BD204" s="65"/>
      <c r="BE204" s="65"/>
      <c r="BF204" s="65"/>
      <c r="BG204" s="65"/>
      <c r="BH204" s="65"/>
      <c r="BI204" s="65"/>
      <c r="BJ204" s="65"/>
      <c r="BK204" s="65"/>
      <c r="BL204" s="65"/>
      <c r="BM204" s="65"/>
      <c r="BN204" s="65"/>
      <c r="BO204" s="65"/>
      <c r="BP204" s="65"/>
      <c r="BQ204" s="65"/>
      <c r="BR204" s="65"/>
      <c r="BS204" s="65"/>
      <c r="BT204" s="65"/>
      <c r="BU204" s="65"/>
      <c r="BV204" s="65"/>
      <c r="BW204" s="65"/>
      <c r="BX204" s="65"/>
      <c r="BY204" s="65"/>
      <c r="BZ204" s="65"/>
      <c r="CA204" s="65"/>
      <c r="CB204" s="65"/>
      <c r="CC204" s="65"/>
      <c r="CD204" s="65"/>
      <c r="CE204" s="65"/>
      <c r="CF204" s="65"/>
      <c r="CG204" s="65"/>
      <c r="CH204" s="65"/>
      <c r="CI204" s="65"/>
      <c r="CJ204" s="65"/>
      <c r="CK204" s="65"/>
      <c r="CL204" s="65"/>
      <c r="CM204" s="65"/>
      <c r="CN204" s="65"/>
      <c r="CO204" s="65"/>
      <c r="CP204" s="65"/>
      <c r="CQ204" s="65"/>
    </row>
    <row r="205" spans="2:95" s="1" customFormat="1" ht="15" customHeight="1">
      <c r="B205" s="108" t="s">
        <v>23</v>
      </c>
      <c r="C205" s="2"/>
      <c r="D205" s="56">
        <v>20</v>
      </c>
      <c r="E205" s="87" t="s">
        <v>86</v>
      </c>
      <c r="F205" s="253">
        <f>'Radijo reitingai'!D52</f>
        <v>2.5499999999999998</v>
      </c>
      <c r="G205" s="253">
        <f>'Radijo reitingai'!E52</f>
        <v>3.06</v>
      </c>
      <c r="H205" s="250">
        <f t="shared" si="111"/>
        <v>5.0999999999999996</v>
      </c>
      <c r="I205" s="250">
        <f t="shared" si="112"/>
        <v>6.12</v>
      </c>
      <c r="J205" s="344">
        <v>2</v>
      </c>
      <c r="K205" s="50">
        <f t="shared" si="113"/>
        <v>2</v>
      </c>
      <c r="L205" s="137">
        <f t="shared" si="129"/>
        <v>72.25</v>
      </c>
      <c r="M205" s="30">
        <f t="shared" si="128"/>
        <v>170</v>
      </c>
      <c r="N205" s="134">
        <f t="shared" si="116"/>
        <v>0.15000000000000002</v>
      </c>
      <c r="O205" s="91">
        <f t="shared" si="126"/>
        <v>144.5</v>
      </c>
      <c r="P205" s="55"/>
      <c r="Q205" s="65"/>
      <c r="R205" s="65"/>
      <c r="S205" s="65"/>
      <c r="T205" s="65"/>
      <c r="U205" s="65">
        <v>2</v>
      </c>
      <c r="V205" s="65"/>
      <c r="W205" s="65"/>
      <c r="X205" s="65"/>
      <c r="Y205" s="65"/>
      <c r="Z205" s="65"/>
      <c r="AA205" s="65"/>
      <c r="AB205" s="65"/>
      <c r="AC205" s="65"/>
      <c r="AD205" s="65"/>
      <c r="AE205" s="65"/>
      <c r="AF205" s="65"/>
      <c r="AG205" s="65"/>
      <c r="AH205" s="65"/>
      <c r="AI205" s="65"/>
      <c r="AJ205" s="65"/>
      <c r="AK205" s="65"/>
      <c r="AL205" s="65"/>
      <c r="AM205" s="65"/>
      <c r="AN205" s="65"/>
      <c r="AO205" s="65"/>
      <c r="AP205" s="65"/>
      <c r="AQ205" s="65"/>
      <c r="AR205" s="65"/>
      <c r="AS205" s="65"/>
      <c r="AT205" s="65"/>
      <c r="AU205" s="65"/>
      <c r="AV205" s="65"/>
      <c r="AW205" s="65"/>
      <c r="AX205" s="65"/>
      <c r="AY205" s="65"/>
      <c r="AZ205" s="65"/>
      <c r="BA205" s="65"/>
      <c r="BB205" s="65"/>
      <c r="BC205" s="65"/>
      <c r="BD205" s="65"/>
      <c r="BE205" s="65"/>
      <c r="BF205" s="65"/>
      <c r="BG205" s="65"/>
      <c r="BH205" s="65"/>
      <c r="BI205" s="65"/>
      <c r="BJ205" s="65"/>
      <c r="BK205" s="65"/>
      <c r="BL205" s="65"/>
      <c r="BM205" s="65"/>
      <c r="BN205" s="65"/>
      <c r="BO205" s="65"/>
      <c r="BP205" s="65"/>
      <c r="BQ205" s="65"/>
      <c r="BR205" s="65"/>
      <c r="BS205" s="65"/>
      <c r="BT205" s="65"/>
      <c r="BU205" s="65"/>
      <c r="BV205" s="65"/>
      <c r="BW205" s="65"/>
      <c r="BX205" s="65"/>
      <c r="BY205" s="65"/>
      <c r="BZ205" s="65"/>
      <c r="CA205" s="65"/>
      <c r="CB205" s="65"/>
      <c r="CC205" s="65"/>
      <c r="CD205" s="65"/>
      <c r="CE205" s="65"/>
      <c r="CF205" s="65"/>
      <c r="CG205" s="65"/>
      <c r="CH205" s="65"/>
      <c r="CI205" s="65"/>
      <c r="CJ205" s="65"/>
      <c r="CK205" s="65"/>
      <c r="CL205" s="65"/>
      <c r="CM205" s="65"/>
      <c r="CN205" s="65"/>
      <c r="CO205" s="65"/>
      <c r="CP205" s="65"/>
      <c r="CQ205" s="65"/>
    </row>
    <row r="206" spans="2:95" s="1" customFormat="1" ht="15" customHeight="1">
      <c r="B206" s="182" t="s">
        <v>23</v>
      </c>
      <c r="C206" s="183"/>
      <c r="D206" s="184">
        <v>20</v>
      </c>
      <c r="E206" s="175" t="s">
        <v>87</v>
      </c>
      <c r="F206" s="254">
        <f>'Radijo reitingai'!D53</f>
        <v>2.4300000000000002</v>
      </c>
      <c r="G206" s="254">
        <f>'Radijo reitingai'!E53</f>
        <v>3.01</v>
      </c>
      <c r="H206" s="251">
        <f t="shared" si="111"/>
        <v>4.8600000000000003</v>
      </c>
      <c r="I206" s="251">
        <f t="shared" si="112"/>
        <v>6.02</v>
      </c>
      <c r="J206" s="345">
        <v>2</v>
      </c>
      <c r="K206" s="185">
        <f t="shared" si="113"/>
        <v>2</v>
      </c>
      <c r="L206" s="186">
        <f t="shared" si="129"/>
        <v>72.25</v>
      </c>
      <c r="M206" s="187">
        <f t="shared" si="128"/>
        <v>170</v>
      </c>
      <c r="N206" s="188">
        <f t="shared" si="116"/>
        <v>0.15000000000000002</v>
      </c>
      <c r="O206" s="189">
        <f t="shared" si="126"/>
        <v>144.5</v>
      </c>
      <c r="P206" s="55"/>
      <c r="Q206" s="65"/>
      <c r="R206" s="65"/>
      <c r="S206" s="65"/>
      <c r="T206" s="65"/>
      <c r="U206" s="65"/>
      <c r="V206" s="65">
        <v>2</v>
      </c>
      <c r="W206" s="65"/>
      <c r="X206" s="65"/>
      <c r="Y206" s="65"/>
      <c r="Z206" s="65"/>
      <c r="AA206" s="65"/>
      <c r="AB206" s="65"/>
      <c r="AC206" s="65"/>
      <c r="AD206" s="65"/>
      <c r="AE206" s="65"/>
      <c r="AF206" s="65"/>
      <c r="AG206" s="65"/>
      <c r="AH206" s="65"/>
      <c r="AI206" s="65"/>
      <c r="AJ206" s="65"/>
      <c r="AK206" s="65"/>
      <c r="AL206" s="65"/>
      <c r="AM206" s="65"/>
      <c r="AN206" s="65"/>
      <c r="AO206" s="65"/>
      <c r="AP206" s="65"/>
      <c r="AQ206" s="65"/>
      <c r="AR206" s="65"/>
      <c r="AS206" s="65"/>
      <c r="AT206" s="65"/>
      <c r="AU206" s="65"/>
      <c r="AV206" s="65"/>
      <c r="AW206" s="65"/>
      <c r="AX206" s="65"/>
      <c r="AY206" s="65"/>
      <c r="AZ206" s="65"/>
      <c r="BA206" s="65"/>
      <c r="BB206" s="65"/>
      <c r="BC206" s="65"/>
      <c r="BD206" s="65"/>
      <c r="BE206" s="65"/>
      <c r="BF206" s="65"/>
      <c r="BG206" s="65"/>
      <c r="BH206" s="65"/>
      <c r="BI206" s="65"/>
      <c r="BJ206" s="65"/>
      <c r="BK206" s="65"/>
      <c r="BL206" s="65"/>
      <c r="BM206" s="65"/>
      <c r="BN206" s="65"/>
      <c r="BO206" s="65"/>
      <c r="BP206" s="65"/>
      <c r="BQ206" s="65"/>
      <c r="BR206" s="65"/>
      <c r="BS206" s="65"/>
      <c r="BT206" s="65"/>
      <c r="BU206" s="65"/>
      <c r="BV206" s="65"/>
      <c r="BW206" s="65"/>
      <c r="BX206" s="65"/>
      <c r="BY206" s="65"/>
      <c r="BZ206" s="65"/>
      <c r="CA206" s="65"/>
      <c r="CB206" s="65"/>
      <c r="CC206" s="65"/>
      <c r="CD206" s="65"/>
      <c r="CE206" s="65"/>
      <c r="CF206" s="65"/>
      <c r="CG206" s="65"/>
      <c r="CH206" s="65"/>
      <c r="CI206" s="65"/>
      <c r="CJ206" s="65"/>
      <c r="CK206" s="65"/>
      <c r="CL206" s="65"/>
      <c r="CM206" s="65"/>
      <c r="CN206" s="65"/>
      <c r="CO206" s="65"/>
      <c r="CP206" s="65"/>
      <c r="CQ206" s="65"/>
    </row>
    <row r="207" spans="2:95" s="1" customFormat="1" ht="15" customHeight="1">
      <c r="B207" s="108" t="s">
        <v>23</v>
      </c>
      <c r="C207" s="2"/>
      <c r="D207" s="56">
        <v>20</v>
      </c>
      <c r="E207" s="87" t="s">
        <v>88</v>
      </c>
      <c r="F207" s="253">
        <f>'Radijo reitingai'!D54</f>
        <v>2.4700000000000002</v>
      </c>
      <c r="G207" s="253">
        <f>'Radijo reitingai'!E54</f>
        <v>2.89</v>
      </c>
      <c r="H207" s="250">
        <f t="shared" si="111"/>
        <v>7.41</v>
      </c>
      <c r="I207" s="250">
        <f t="shared" si="112"/>
        <v>8.67</v>
      </c>
      <c r="J207" s="344">
        <v>3</v>
      </c>
      <c r="K207" s="50">
        <f t="shared" si="113"/>
        <v>3</v>
      </c>
      <c r="L207" s="137">
        <f t="shared" ref="L207:L208" si="130">(155*0.85)+0.439</f>
        <v>132.18899999999999</v>
      </c>
      <c r="M207" s="30">
        <f>155*J207</f>
        <v>465</v>
      </c>
      <c r="N207" s="134">
        <f t="shared" si="116"/>
        <v>0.14716774193548388</v>
      </c>
      <c r="O207" s="91">
        <f t="shared" si="126"/>
        <v>396.56700000000001</v>
      </c>
      <c r="P207" s="55"/>
      <c r="Q207" s="65"/>
      <c r="R207" s="65"/>
      <c r="S207" s="65"/>
      <c r="T207" s="65"/>
      <c r="U207" s="65"/>
      <c r="V207" s="65"/>
      <c r="W207" s="65">
        <v>2</v>
      </c>
      <c r="X207" s="65">
        <v>1</v>
      </c>
      <c r="Y207" s="65"/>
      <c r="Z207" s="65"/>
      <c r="AA207" s="65"/>
      <c r="AB207" s="65"/>
      <c r="AC207" s="65"/>
      <c r="AD207" s="65"/>
      <c r="AE207" s="65"/>
      <c r="AF207" s="65"/>
      <c r="AG207" s="65"/>
      <c r="AH207" s="65"/>
      <c r="AI207" s="65"/>
      <c r="AJ207" s="65"/>
      <c r="AK207" s="65"/>
      <c r="AL207" s="65"/>
      <c r="AM207" s="65"/>
      <c r="AN207" s="65"/>
      <c r="AO207" s="65"/>
      <c r="AP207" s="65"/>
      <c r="AQ207" s="65"/>
      <c r="AR207" s="65"/>
      <c r="AS207" s="65"/>
      <c r="AT207" s="65"/>
      <c r="AU207" s="65"/>
      <c r="AV207" s="65"/>
      <c r="AW207" s="65"/>
      <c r="AX207" s="65"/>
      <c r="AY207" s="65"/>
      <c r="AZ207" s="65"/>
      <c r="BA207" s="65"/>
      <c r="BB207" s="65"/>
      <c r="BC207" s="65"/>
      <c r="BD207" s="65"/>
      <c r="BE207" s="65"/>
      <c r="BF207" s="65"/>
      <c r="BG207" s="65"/>
      <c r="BH207" s="65"/>
      <c r="BI207" s="65"/>
      <c r="BJ207" s="65"/>
      <c r="BK207" s="65"/>
      <c r="BL207" s="65"/>
      <c r="BM207" s="65"/>
      <c r="BN207" s="65"/>
      <c r="BO207" s="65"/>
      <c r="BP207" s="65"/>
      <c r="BQ207" s="65"/>
      <c r="BR207" s="65"/>
      <c r="BS207" s="65"/>
      <c r="BT207" s="65"/>
      <c r="BU207" s="65"/>
      <c r="BV207" s="65"/>
      <c r="BW207" s="65"/>
      <c r="BX207" s="65"/>
      <c r="BY207" s="65"/>
      <c r="BZ207" s="65"/>
      <c r="CA207" s="65"/>
      <c r="CB207" s="65"/>
      <c r="CC207" s="65"/>
      <c r="CD207" s="65"/>
      <c r="CE207" s="65"/>
      <c r="CF207" s="65"/>
      <c r="CG207" s="65"/>
      <c r="CH207" s="65"/>
      <c r="CI207" s="65"/>
      <c r="CJ207" s="65"/>
      <c r="CK207" s="65"/>
      <c r="CL207" s="65"/>
      <c r="CM207" s="65"/>
      <c r="CN207" s="65"/>
      <c r="CO207" s="65"/>
      <c r="CP207" s="65"/>
      <c r="CQ207" s="65"/>
    </row>
    <row r="208" spans="2:95" s="1" customFormat="1" ht="15" customHeight="1">
      <c r="B208" s="190" t="s">
        <v>23</v>
      </c>
      <c r="C208" s="191"/>
      <c r="D208" s="192">
        <v>20</v>
      </c>
      <c r="E208" s="168" t="s">
        <v>90</v>
      </c>
      <c r="F208" s="256">
        <f>'Radijo reitingai'!D55</f>
        <v>1.85</v>
      </c>
      <c r="G208" s="256">
        <f>'Radijo reitingai'!E55</f>
        <v>2.33</v>
      </c>
      <c r="H208" s="252">
        <f t="shared" si="111"/>
        <v>3.7</v>
      </c>
      <c r="I208" s="252">
        <f t="shared" si="112"/>
        <v>4.66</v>
      </c>
      <c r="J208" s="347">
        <v>2</v>
      </c>
      <c r="K208" s="193">
        <f t="shared" si="113"/>
        <v>2</v>
      </c>
      <c r="L208" s="194">
        <f t="shared" si="130"/>
        <v>132.18899999999999</v>
      </c>
      <c r="M208" s="195">
        <f>155*J208</f>
        <v>310</v>
      </c>
      <c r="N208" s="196">
        <f t="shared" si="116"/>
        <v>0.14716774193548388</v>
      </c>
      <c r="O208" s="197">
        <f t="shared" si="126"/>
        <v>264.37799999999999</v>
      </c>
      <c r="P208" s="55"/>
      <c r="Q208" s="65"/>
      <c r="R208" s="65"/>
      <c r="S208" s="65"/>
      <c r="T208" s="65"/>
      <c r="U208" s="65"/>
      <c r="V208" s="65"/>
      <c r="W208" s="65"/>
      <c r="X208" s="65">
        <v>2</v>
      </c>
      <c r="Y208" s="65"/>
      <c r="Z208" s="65"/>
      <c r="AA208" s="65"/>
      <c r="AB208" s="65"/>
      <c r="AC208" s="65"/>
      <c r="AD208" s="65"/>
      <c r="AE208" s="65"/>
      <c r="AF208" s="65"/>
      <c r="AG208" s="65"/>
      <c r="AH208" s="65"/>
      <c r="AI208" s="65"/>
      <c r="AJ208" s="65"/>
      <c r="AK208" s="65"/>
      <c r="AL208" s="65"/>
      <c r="AM208" s="65"/>
      <c r="AN208" s="65"/>
      <c r="AO208" s="65"/>
      <c r="AP208" s="65"/>
      <c r="AQ208" s="65"/>
      <c r="AR208" s="65"/>
      <c r="AS208" s="65"/>
      <c r="AT208" s="65"/>
      <c r="AU208" s="65"/>
      <c r="AV208" s="65"/>
      <c r="AW208" s="65"/>
      <c r="AX208" s="65"/>
      <c r="AY208" s="65"/>
      <c r="AZ208" s="65"/>
      <c r="BA208" s="65"/>
      <c r="BB208" s="65"/>
      <c r="BC208" s="65"/>
      <c r="BD208" s="65"/>
      <c r="BE208" s="65"/>
      <c r="BF208" s="65"/>
      <c r="BG208" s="65"/>
      <c r="BH208" s="65"/>
      <c r="BI208" s="65"/>
      <c r="BJ208" s="65"/>
      <c r="BK208" s="65"/>
      <c r="BL208" s="65"/>
      <c r="BM208" s="65"/>
      <c r="BN208" s="65"/>
      <c r="BO208" s="65"/>
      <c r="BP208" s="65"/>
      <c r="BQ208" s="65"/>
      <c r="BR208" s="65"/>
      <c r="BS208" s="65"/>
      <c r="BT208" s="65"/>
      <c r="BU208" s="65"/>
      <c r="BV208" s="65"/>
      <c r="BW208" s="65"/>
      <c r="BX208" s="65"/>
      <c r="BY208" s="65"/>
      <c r="BZ208" s="65"/>
      <c r="CA208" s="65"/>
      <c r="CB208" s="65"/>
      <c r="CC208" s="65"/>
      <c r="CD208" s="65"/>
      <c r="CE208" s="65"/>
      <c r="CF208" s="65"/>
      <c r="CG208" s="65"/>
      <c r="CH208" s="65"/>
      <c r="CI208" s="65"/>
      <c r="CJ208" s="65"/>
      <c r="CK208" s="65"/>
      <c r="CL208" s="65"/>
      <c r="CM208" s="65"/>
      <c r="CN208" s="65"/>
      <c r="CO208" s="65"/>
      <c r="CP208" s="65"/>
      <c r="CQ208" s="65"/>
    </row>
    <row r="209" spans="2:95" s="1" customFormat="1" ht="15" customHeight="1">
      <c r="B209" s="108" t="s">
        <v>54</v>
      </c>
      <c r="C209" s="2"/>
      <c r="D209" s="56">
        <v>20</v>
      </c>
      <c r="E209" s="87" t="s">
        <v>79</v>
      </c>
      <c r="F209" s="253">
        <f>'Radijo reitingai'!D56</f>
        <v>0.61</v>
      </c>
      <c r="G209" s="253">
        <f>'Radijo reitingai'!E56</f>
        <v>0.81</v>
      </c>
      <c r="H209" s="250">
        <f t="shared" si="111"/>
        <v>2.44</v>
      </c>
      <c r="I209" s="250">
        <f t="shared" si="112"/>
        <v>3.24</v>
      </c>
      <c r="J209" s="344">
        <v>4</v>
      </c>
      <c r="K209" s="50">
        <f t="shared" si="113"/>
        <v>4</v>
      </c>
      <c r="L209" s="137">
        <f>60*0.85</f>
        <v>51</v>
      </c>
      <c r="M209" s="242">
        <f>60*J209</f>
        <v>240</v>
      </c>
      <c r="N209" s="134">
        <f t="shared" si="116"/>
        <v>0.15000000000000002</v>
      </c>
      <c r="O209" s="91">
        <f t="shared" si="126"/>
        <v>204</v>
      </c>
      <c r="P209" s="55"/>
      <c r="Q209" s="65"/>
      <c r="R209" s="65"/>
      <c r="S209" s="65"/>
      <c r="T209" s="65"/>
      <c r="U209" s="65"/>
      <c r="V209" s="65"/>
      <c r="W209" s="65"/>
      <c r="X209" s="65"/>
      <c r="Y209" s="65"/>
      <c r="Z209" s="65"/>
      <c r="AA209" s="65"/>
      <c r="AB209" s="65"/>
      <c r="AC209" s="65"/>
      <c r="AD209" s="65"/>
      <c r="AE209" s="65"/>
      <c r="AF209" s="65"/>
      <c r="AG209" s="65"/>
      <c r="AH209" s="65"/>
      <c r="AI209" s="65"/>
      <c r="AJ209" s="65"/>
      <c r="AK209" s="65"/>
      <c r="AL209" s="65"/>
      <c r="AM209" s="65"/>
      <c r="AN209" s="65"/>
      <c r="AO209" s="65"/>
      <c r="AP209" s="65"/>
      <c r="AQ209" s="65"/>
      <c r="AR209" s="65"/>
      <c r="AS209" s="65"/>
      <c r="AT209" s="65"/>
      <c r="AU209" s="65"/>
      <c r="AV209" s="65">
        <v>2</v>
      </c>
      <c r="AW209" s="65"/>
      <c r="AX209" s="65">
        <v>2</v>
      </c>
      <c r="AY209" s="65"/>
      <c r="AZ209" s="65"/>
      <c r="BA209" s="65"/>
      <c r="BB209" s="65"/>
      <c r="BC209" s="65"/>
      <c r="BD209" s="65"/>
      <c r="BE209" s="65"/>
      <c r="BF209" s="65"/>
      <c r="BG209" s="65"/>
      <c r="BH209" s="65"/>
      <c r="BI209" s="65"/>
      <c r="BJ209" s="65"/>
      <c r="BK209" s="65"/>
      <c r="BL209" s="65"/>
      <c r="BM209" s="65"/>
      <c r="BN209" s="65"/>
      <c r="BO209" s="65"/>
      <c r="BP209" s="65"/>
      <c r="BQ209" s="65"/>
      <c r="BR209" s="65"/>
      <c r="BS209" s="65"/>
      <c r="BT209" s="65"/>
      <c r="BU209" s="65"/>
      <c r="BV209" s="65"/>
      <c r="BW209" s="65"/>
      <c r="BX209" s="65"/>
      <c r="BY209" s="65"/>
      <c r="BZ209" s="65"/>
      <c r="CA209" s="65"/>
      <c r="CB209" s="65"/>
      <c r="CC209" s="65"/>
      <c r="CD209" s="65"/>
      <c r="CE209" s="65"/>
      <c r="CF209" s="65"/>
      <c r="CG209" s="65"/>
      <c r="CH209" s="65"/>
      <c r="CI209" s="65"/>
      <c r="CJ209" s="65"/>
      <c r="CK209" s="65"/>
      <c r="CL209" s="65"/>
      <c r="CM209" s="65"/>
      <c r="CN209" s="65"/>
      <c r="CO209" s="65"/>
      <c r="CP209" s="65"/>
      <c r="CQ209" s="65"/>
    </row>
    <row r="210" spans="2:95" s="1" customFormat="1" ht="15" customHeight="1">
      <c r="B210" s="108" t="s">
        <v>54</v>
      </c>
      <c r="C210" s="2"/>
      <c r="D210" s="56">
        <v>20</v>
      </c>
      <c r="E210" s="87" t="s">
        <v>80</v>
      </c>
      <c r="F210" s="253">
        <f>'Radijo reitingai'!D57</f>
        <v>0.81</v>
      </c>
      <c r="G210" s="253">
        <f>'Radijo reitingai'!E57</f>
        <v>1.05</v>
      </c>
      <c r="H210" s="250">
        <f t="shared" si="111"/>
        <v>3.24</v>
      </c>
      <c r="I210" s="250">
        <f t="shared" si="112"/>
        <v>4.2</v>
      </c>
      <c r="J210" s="344">
        <v>4</v>
      </c>
      <c r="K210" s="50">
        <f t="shared" si="113"/>
        <v>4</v>
      </c>
      <c r="L210" s="137">
        <f t="shared" ref="L210:L211" si="131">60*0.85</f>
        <v>51</v>
      </c>
      <c r="M210" s="242">
        <f>60*J210</f>
        <v>240</v>
      </c>
      <c r="N210" s="134">
        <f t="shared" si="116"/>
        <v>0.15000000000000002</v>
      </c>
      <c r="O210" s="91">
        <f t="shared" si="126"/>
        <v>204</v>
      </c>
      <c r="P210" s="55"/>
      <c r="Q210" s="65"/>
      <c r="R210" s="65"/>
      <c r="S210" s="65"/>
      <c r="T210" s="65"/>
      <c r="U210" s="65"/>
      <c r="V210" s="65"/>
      <c r="W210" s="65"/>
      <c r="X210" s="65"/>
      <c r="Y210" s="65"/>
      <c r="Z210" s="65"/>
      <c r="AA210" s="65"/>
      <c r="AB210" s="65"/>
      <c r="AC210" s="65"/>
      <c r="AD210" s="65"/>
      <c r="AE210" s="65"/>
      <c r="AF210" s="65"/>
      <c r="AG210" s="65"/>
      <c r="AH210" s="65"/>
      <c r="AI210" s="65"/>
      <c r="AJ210" s="65"/>
      <c r="AK210" s="65"/>
      <c r="AL210" s="65"/>
      <c r="AM210" s="65"/>
      <c r="AN210" s="65"/>
      <c r="AO210" s="65"/>
      <c r="AP210" s="65"/>
      <c r="AQ210" s="65"/>
      <c r="AR210" s="65"/>
      <c r="AS210" s="65"/>
      <c r="AT210" s="65"/>
      <c r="AU210" s="65"/>
      <c r="AV210" s="65"/>
      <c r="AW210" s="65">
        <v>2</v>
      </c>
      <c r="AX210" s="65"/>
      <c r="AY210" s="65"/>
      <c r="AZ210" s="65"/>
      <c r="BA210" s="65"/>
      <c r="BB210" s="65"/>
      <c r="BC210" s="65"/>
      <c r="BD210" s="65">
        <v>2</v>
      </c>
      <c r="BE210" s="65"/>
      <c r="BF210" s="65"/>
      <c r="BG210" s="65"/>
      <c r="BH210" s="65"/>
      <c r="BI210" s="65"/>
      <c r="BJ210" s="65"/>
      <c r="BK210" s="65"/>
      <c r="BL210" s="65"/>
      <c r="BM210" s="65"/>
      <c r="BN210" s="65"/>
      <c r="BO210" s="65"/>
      <c r="BP210" s="65"/>
      <c r="BQ210" s="65"/>
      <c r="BR210" s="65"/>
      <c r="BS210" s="65"/>
      <c r="BT210" s="65"/>
      <c r="BU210" s="65"/>
      <c r="BV210" s="65"/>
      <c r="BW210" s="65"/>
      <c r="BX210" s="65"/>
      <c r="BY210" s="65"/>
      <c r="BZ210" s="65"/>
      <c r="CA210" s="65"/>
      <c r="CB210" s="65"/>
      <c r="CC210" s="65"/>
      <c r="CD210" s="65"/>
      <c r="CE210" s="65"/>
      <c r="CF210" s="65"/>
      <c r="CG210" s="65"/>
      <c r="CH210" s="65"/>
      <c r="CI210" s="65"/>
      <c r="CJ210" s="65"/>
      <c r="CK210" s="65"/>
      <c r="CL210" s="65"/>
      <c r="CM210" s="65"/>
      <c r="CN210" s="65"/>
      <c r="CO210" s="65"/>
      <c r="CP210" s="65"/>
      <c r="CQ210" s="65"/>
    </row>
    <row r="211" spans="2:95" s="1" customFormat="1" ht="15" customHeight="1">
      <c r="B211" s="182" t="s">
        <v>54</v>
      </c>
      <c r="C211" s="183"/>
      <c r="D211" s="184">
        <v>20</v>
      </c>
      <c r="E211" s="175" t="s">
        <v>81</v>
      </c>
      <c r="F211" s="254">
        <f>'Radijo reitingai'!D58</f>
        <v>0.77</v>
      </c>
      <c r="G211" s="254">
        <f>'Radijo reitingai'!E58</f>
        <v>0.97</v>
      </c>
      <c r="H211" s="251">
        <f t="shared" si="111"/>
        <v>2.31</v>
      </c>
      <c r="I211" s="251">
        <f t="shared" si="112"/>
        <v>2.91</v>
      </c>
      <c r="J211" s="345">
        <v>3</v>
      </c>
      <c r="K211" s="185">
        <f t="shared" si="113"/>
        <v>3</v>
      </c>
      <c r="L211" s="186">
        <f t="shared" si="131"/>
        <v>51</v>
      </c>
      <c r="M211" s="243">
        <f>60*J211</f>
        <v>180</v>
      </c>
      <c r="N211" s="188">
        <f t="shared" si="116"/>
        <v>0.15000000000000002</v>
      </c>
      <c r="O211" s="189">
        <f t="shared" si="126"/>
        <v>153</v>
      </c>
      <c r="P211" s="55"/>
      <c r="Q211" s="65"/>
      <c r="R211" s="65"/>
      <c r="S211" s="65"/>
      <c r="T211" s="65"/>
      <c r="U211" s="65"/>
      <c r="V211" s="65"/>
      <c r="W211" s="65"/>
      <c r="X211" s="65"/>
      <c r="Y211" s="65"/>
      <c r="Z211" s="65"/>
      <c r="AA211" s="65"/>
      <c r="AB211" s="65"/>
      <c r="AC211" s="65"/>
      <c r="AD211" s="65"/>
      <c r="AE211" s="65"/>
      <c r="AF211" s="65"/>
      <c r="AG211" s="65"/>
      <c r="AH211" s="65"/>
      <c r="AI211" s="65"/>
      <c r="AJ211" s="65"/>
      <c r="AK211" s="65"/>
      <c r="AL211" s="65"/>
      <c r="AM211" s="65"/>
      <c r="AN211" s="65"/>
      <c r="AO211" s="65"/>
      <c r="AP211" s="65"/>
      <c r="AQ211" s="65"/>
      <c r="AR211" s="65"/>
      <c r="AS211" s="65"/>
      <c r="AT211" s="65"/>
      <c r="AU211" s="65"/>
      <c r="AV211" s="65">
        <v>1</v>
      </c>
      <c r="AW211" s="65"/>
      <c r="AX211" s="65"/>
      <c r="AY211" s="65"/>
      <c r="AZ211" s="65"/>
      <c r="BA211" s="65"/>
      <c r="BB211" s="65"/>
      <c r="BC211" s="65"/>
      <c r="BD211" s="65"/>
      <c r="BE211" s="65">
        <v>2</v>
      </c>
      <c r="BF211" s="65"/>
      <c r="BG211" s="65"/>
      <c r="BH211" s="65"/>
      <c r="BI211" s="65"/>
      <c r="BJ211" s="65"/>
      <c r="BK211" s="65"/>
      <c r="BL211" s="65"/>
      <c r="BM211" s="65"/>
      <c r="BN211" s="65"/>
      <c r="BO211" s="65"/>
      <c r="BP211" s="65"/>
      <c r="BQ211" s="65"/>
      <c r="BR211" s="65"/>
      <c r="BS211" s="65"/>
      <c r="BT211" s="65"/>
      <c r="BU211" s="65"/>
      <c r="BV211" s="65"/>
      <c r="BW211" s="65"/>
      <c r="BX211" s="65"/>
      <c r="BY211" s="65"/>
      <c r="BZ211" s="65"/>
      <c r="CA211" s="65"/>
      <c r="CB211" s="65"/>
      <c r="CC211" s="65"/>
      <c r="CD211" s="65"/>
      <c r="CE211" s="65"/>
      <c r="CF211" s="65"/>
      <c r="CG211" s="65"/>
      <c r="CH211" s="65"/>
      <c r="CI211" s="65"/>
      <c r="CJ211" s="65"/>
      <c r="CK211" s="65"/>
      <c r="CL211" s="65"/>
      <c r="CM211" s="65"/>
      <c r="CN211" s="65"/>
      <c r="CO211" s="65"/>
      <c r="CP211" s="65"/>
      <c r="CQ211" s="65"/>
    </row>
    <row r="212" spans="2:95" s="1" customFormat="1" ht="15" hidden="1" customHeight="1">
      <c r="B212" s="108" t="s">
        <v>54</v>
      </c>
      <c r="C212" s="2"/>
      <c r="D212" s="56">
        <v>20</v>
      </c>
      <c r="E212" s="230" t="s">
        <v>82</v>
      </c>
      <c r="F212" s="253">
        <f>'Radijo reitingai'!D59</f>
        <v>0.91</v>
      </c>
      <c r="G212" s="253">
        <f>'Radijo reitingai'!E59</f>
        <v>1.1399999999999999</v>
      </c>
      <c r="H212" s="250">
        <f t="shared" si="111"/>
        <v>0</v>
      </c>
      <c r="I212" s="250">
        <f t="shared" si="112"/>
        <v>0</v>
      </c>
      <c r="J212" s="344">
        <v>0</v>
      </c>
      <c r="K212" s="50">
        <f t="shared" si="113"/>
        <v>0</v>
      </c>
      <c r="L212" s="137">
        <f>45*0.85</f>
        <v>38.25</v>
      </c>
      <c r="M212" s="242">
        <f t="shared" ref="M212:M217" si="132">45*J212</f>
        <v>0</v>
      </c>
      <c r="N212" s="134" t="e">
        <f t="shared" si="116"/>
        <v>#DIV/0!</v>
      </c>
      <c r="O212" s="91">
        <f t="shared" si="126"/>
        <v>0</v>
      </c>
      <c r="P212" s="55"/>
      <c r="Q212" s="65"/>
      <c r="R212" s="65"/>
      <c r="S212" s="65"/>
      <c r="T212" s="65"/>
      <c r="U212" s="65"/>
      <c r="V212" s="65"/>
      <c r="W212" s="65"/>
      <c r="X212" s="65"/>
      <c r="Y212" s="65"/>
      <c r="Z212" s="65"/>
      <c r="AA212" s="65"/>
      <c r="AB212" s="65"/>
      <c r="AC212" s="65"/>
      <c r="AD212" s="65"/>
      <c r="AE212" s="65"/>
      <c r="AF212" s="65"/>
      <c r="AG212" s="65"/>
      <c r="AH212" s="65"/>
      <c r="AI212" s="65"/>
      <c r="AJ212" s="65"/>
      <c r="AK212" s="65"/>
      <c r="AL212" s="65"/>
      <c r="AM212" s="65"/>
      <c r="AN212" s="65"/>
      <c r="AO212" s="65"/>
      <c r="AP212" s="65"/>
      <c r="AQ212" s="65"/>
      <c r="AR212" s="65"/>
      <c r="AS212" s="65"/>
      <c r="AT212" s="65"/>
      <c r="AU212" s="65"/>
      <c r="AV212" s="65"/>
      <c r="AW212" s="65"/>
      <c r="AX212" s="65"/>
      <c r="AY212" s="65"/>
      <c r="AZ212" s="65"/>
      <c r="BA212" s="65"/>
      <c r="BB212" s="65"/>
      <c r="BC212" s="65"/>
      <c r="BD212" s="65"/>
      <c r="BE212" s="65"/>
      <c r="BF212" s="65"/>
      <c r="BG212" s="65"/>
      <c r="BH212" s="65"/>
      <c r="BI212" s="65"/>
      <c r="BJ212" s="65"/>
      <c r="BK212" s="65"/>
      <c r="BL212" s="65"/>
      <c r="BM212" s="65"/>
      <c r="BN212" s="65"/>
      <c r="BO212" s="65"/>
      <c r="BP212" s="65"/>
      <c r="BQ212" s="65"/>
      <c r="BR212" s="65"/>
      <c r="BS212" s="65"/>
      <c r="BT212" s="65"/>
      <c r="BU212" s="65"/>
      <c r="BV212" s="65"/>
      <c r="BW212" s="65"/>
      <c r="BX212" s="65"/>
      <c r="BY212" s="65"/>
      <c r="BZ212" s="65"/>
      <c r="CA212" s="65"/>
      <c r="CB212" s="65"/>
      <c r="CC212" s="65"/>
      <c r="CD212" s="65"/>
      <c r="CE212" s="65"/>
      <c r="CF212" s="65"/>
      <c r="CG212" s="65"/>
      <c r="CH212" s="65"/>
      <c r="CI212" s="65"/>
      <c r="CJ212" s="65"/>
      <c r="CK212" s="65"/>
      <c r="CL212" s="65"/>
      <c r="CM212" s="65"/>
      <c r="CN212" s="65"/>
      <c r="CO212" s="65"/>
      <c r="CP212" s="65"/>
      <c r="CQ212" s="65"/>
    </row>
    <row r="213" spans="2:95" s="1" customFormat="1" ht="15" hidden="1" customHeight="1">
      <c r="B213" s="108" t="s">
        <v>54</v>
      </c>
      <c r="C213" s="2"/>
      <c r="D213" s="56">
        <v>20</v>
      </c>
      <c r="E213" s="230" t="s">
        <v>83</v>
      </c>
      <c r="F213" s="253">
        <f>'Radijo reitingai'!D60</f>
        <v>0.88</v>
      </c>
      <c r="G213" s="253">
        <f>'Radijo reitingai'!E60</f>
        <v>1.1000000000000001</v>
      </c>
      <c r="H213" s="250">
        <f t="shared" si="111"/>
        <v>0</v>
      </c>
      <c r="I213" s="250">
        <f t="shared" si="112"/>
        <v>0</v>
      </c>
      <c r="J213" s="344">
        <v>0</v>
      </c>
      <c r="K213" s="50">
        <f t="shared" si="113"/>
        <v>0</v>
      </c>
      <c r="L213" s="137">
        <f t="shared" ref="L213:L217" si="133">45*0.85</f>
        <v>38.25</v>
      </c>
      <c r="M213" s="242">
        <f t="shared" si="132"/>
        <v>0</v>
      </c>
      <c r="N213" s="134" t="e">
        <f t="shared" si="116"/>
        <v>#DIV/0!</v>
      </c>
      <c r="O213" s="91">
        <f t="shared" si="126"/>
        <v>0</v>
      </c>
      <c r="P213" s="55"/>
      <c r="Q213" s="65"/>
      <c r="R213" s="65"/>
      <c r="S213" s="65"/>
      <c r="T213" s="65"/>
      <c r="U213" s="65"/>
      <c r="V213" s="65"/>
      <c r="W213" s="65"/>
      <c r="X213" s="65"/>
      <c r="Y213" s="65"/>
      <c r="Z213" s="65"/>
      <c r="AA213" s="65"/>
      <c r="AB213" s="65"/>
      <c r="AC213" s="65"/>
      <c r="AD213" s="65"/>
      <c r="AE213" s="65"/>
      <c r="AF213" s="65"/>
      <c r="AG213" s="65"/>
      <c r="AH213" s="65"/>
      <c r="AI213" s="65"/>
      <c r="AJ213" s="65"/>
      <c r="AK213" s="65"/>
      <c r="AL213" s="65"/>
      <c r="AM213" s="65"/>
      <c r="AN213" s="65"/>
      <c r="AO213" s="65"/>
      <c r="AP213" s="65"/>
      <c r="AQ213" s="65"/>
      <c r="AR213" s="65"/>
      <c r="AS213" s="65"/>
      <c r="AT213" s="65"/>
      <c r="AU213" s="65"/>
      <c r="AV213" s="65"/>
      <c r="AW213" s="65"/>
      <c r="AX213" s="65"/>
      <c r="AY213" s="65"/>
      <c r="AZ213" s="65"/>
      <c r="BA213" s="65"/>
      <c r="BB213" s="65"/>
      <c r="BC213" s="65"/>
      <c r="BD213" s="65"/>
      <c r="BE213" s="65"/>
      <c r="BF213" s="65"/>
      <c r="BG213" s="65"/>
      <c r="BH213" s="65"/>
      <c r="BI213" s="65"/>
      <c r="BJ213" s="65"/>
      <c r="BK213" s="65"/>
      <c r="BL213" s="65"/>
      <c r="BM213" s="65"/>
      <c r="BN213" s="65"/>
      <c r="BO213" s="65"/>
      <c r="BP213" s="65"/>
      <c r="BQ213" s="65"/>
      <c r="BR213" s="65"/>
      <c r="BS213" s="65"/>
      <c r="BT213" s="65"/>
      <c r="BU213" s="65"/>
      <c r="BV213" s="65"/>
      <c r="BW213" s="65"/>
      <c r="BX213" s="65"/>
      <c r="BY213" s="65"/>
      <c r="BZ213" s="65"/>
      <c r="CA213" s="65"/>
      <c r="CB213" s="65"/>
      <c r="CC213" s="65"/>
      <c r="CD213" s="65"/>
      <c r="CE213" s="65"/>
      <c r="CF213" s="65"/>
      <c r="CG213" s="65"/>
      <c r="CH213" s="65"/>
      <c r="CI213" s="65"/>
      <c r="CJ213" s="65"/>
      <c r="CK213" s="65"/>
      <c r="CL213" s="65"/>
      <c r="CM213" s="65"/>
      <c r="CN213" s="65"/>
      <c r="CO213" s="65"/>
      <c r="CP213" s="65"/>
      <c r="CQ213" s="65"/>
    </row>
    <row r="214" spans="2:95" s="1" customFormat="1" ht="15" customHeight="1">
      <c r="B214" s="108" t="s">
        <v>54</v>
      </c>
      <c r="C214" s="2"/>
      <c r="D214" s="56">
        <v>20</v>
      </c>
      <c r="E214" s="87" t="s">
        <v>84</v>
      </c>
      <c r="F214" s="253">
        <f>'Radijo reitingai'!D61</f>
        <v>0.89</v>
      </c>
      <c r="G214" s="253">
        <f>'Radijo reitingai'!E61</f>
        <v>1.1299999999999999</v>
      </c>
      <c r="H214" s="250">
        <f t="shared" si="111"/>
        <v>5.34</v>
      </c>
      <c r="I214" s="250">
        <f t="shared" si="112"/>
        <v>6.7799999999999994</v>
      </c>
      <c r="J214" s="344">
        <v>6</v>
      </c>
      <c r="K214" s="50">
        <f t="shared" si="113"/>
        <v>6</v>
      </c>
      <c r="L214" s="137">
        <f t="shared" si="133"/>
        <v>38.25</v>
      </c>
      <c r="M214" s="242">
        <f t="shared" si="132"/>
        <v>270</v>
      </c>
      <c r="N214" s="134">
        <f t="shared" si="116"/>
        <v>0.15000000000000002</v>
      </c>
      <c r="O214" s="91">
        <f t="shared" si="126"/>
        <v>229.5</v>
      </c>
      <c r="P214" s="5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  <c r="AD214" s="65"/>
      <c r="AE214" s="65"/>
      <c r="AF214" s="65"/>
      <c r="AG214" s="65"/>
      <c r="AH214" s="65"/>
      <c r="AI214" s="65"/>
      <c r="AJ214" s="65"/>
      <c r="AK214" s="65"/>
      <c r="AL214" s="65"/>
      <c r="AM214" s="65"/>
      <c r="AN214" s="65"/>
      <c r="AO214" s="65"/>
      <c r="AP214" s="65"/>
      <c r="AQ214" s="65"/>
      <c r="AR214" s="65"/>
      <c r="AS214" s="65"/>
      <c r="AT214" s="65"/>
      <c r="AU214" s="65"/>
      <c r="AV214" s="65"/>
      <c r="AW214" s="65"/>
      <c r="AX214" s="65"/>
      <c r="AY214" s="65">
        <v>2</v>
      </c>
      <c r="AZ214" s="65"/>
      <c r="BA214" s="65">
        <v>2</v>
      </c>
      <c r="BB214" s="65"/>
      <c r="BC214" s="65">
        <v>2</v>
      </c>
      <c r="BD214" s="65"/>
      <c r="BE214" s="65"/>
      <c r="BF214" s="65"/>
      <c r="BG214" s="65"/>
      <c r="BH214" s="65"/>
      <c r="BI214" s="65"/>
      <c r="BJ214" s="65"/>
      <c r="BK214" s="65"/>
      <c r="BL214" s="65"/>
      <c r="BM214" s="65"/>
      <c r="BN214" s="65"/>
      <c r="BO214" s="65"/>
      <c r="BP214" s="65"/>
      <c r="BQ214" s="65"/>
      <c r="BR214" s="65"/>
      <c r="BS214" s="65"/>
      <c r="BT214" s="65"/>
      <c r="BU214" s="65"/>
      <c r="BV214" s="65"/>
      <c r="BW214" s="65"/>
      <c r="BX214" s="65"/>
      <c r="BY214" s="65"/>
      <c r="BZ214" s="65"/>
      <c r="CA214" s="65"/>
      <c r="CB214" s="65"/>
      <c r="CC214" s="65"/>
      <c r="CD214" s="65"/>
      <c r="CE214" s="65"/>
      <c r="CF214" s="65"/>
      <c r="CG214" s="65"/>
      <c r="CH214" s="65"/>
      <c r="CI214" s="65"/>
      <c r="CJ214" s="65"/>
      <c r="CK214" s="65"/>
      <c r="CL214" s="65"/>
      <c r="CM214" s="65"/>
      <c r="CN214" s="65"/>
      <c r="CO214" s="65"/>
      <c r="CP214" s="65"/>
      <c r="CQ214" s="65"/>
    </row>
    <row r="215" spans="2:95" s="1" customFormat="1" ht="15" customHeight="1">
      <c r="B215" s="108" t="s">
        <v>54</v>
      </c>
      <c r="C215" s="2"/>
      <c r="D215" s="56">
        <v>20</v>
      </c>
      <c r="E215" s="87" t="s">
        <v>85</v>
      </c>
      <c r="F215" s="253">
        <f>'Radijo reitingai'!D62</f>
        <v>0.82</v>
      </c>
      <c r="G215" s="253">
        <f>'Radijo reitingai'!E62</f>
        <v>0.92</v>
      </c>
      <c r="H215" s="250">
        <f t="shared" si="111"/>
        <v>4.0999999999999996</v>
      </c>
      <c r="I215" s="250">
        <f t="shared" si="112"/>
        <v>4.6000000000000005</v>
      </c>
      <c r="J215" s="344">
        <v>5</v>
      </c>
      <c r="K215" s="50">
        <f t="shared" si="113"/>
        <v>5</v>
      </c>
      <c r="L215" s="137">
        <f t="shared" si="133"/>
        <v>38.25</v>
      </c>
      <c r="M215" s="242">
        <f t="shared" si="132"/>
        <v>225</v>
      </c>
      <c r="N215" s="134">
        <f t="shared" si="116"/>
        <v>0.15000000000000002</v>
      </c>
      <c r="O215" s="91">
        <f t="shared" si="126"/>
        <v>191.25</v>
      </c>
      <c r="P215" s="5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5"/>
      <c r="AB215" s="65"/>
      <c r="AC215" s="65"/>
      <c r="AD215" s="65"/>
      <c r="AE215" s="65"/>
      <c r="AF215" s="65"/>
      <c r="AG215" s="65"/>
      <c r="AH215" s="65"/>
      <c r="AI215" s="65"/>
      <c r="AJ215" s="65"/>
      <c r="AK215" s="65"/>
      <c r="AL215" s="65"/>
      <c r="AM215" s="65"/>
      <c r="AN215" s="65"/>
      <c r="AO215" s="65"/>
      <c r="AP215" s="65"/>
      <c r="AQ215" s="65"/>
      <c r="AR215" s="65"/>
      <c r="AS215" s="65"/>
      <c r="AT215" s="65"/>
      <c r="AU215" s="65"/>
      <c r="AV215" s="65"/>
      <c r="AW215" s="65"/>
      <c r="AX215" s="65"/>
      <c r="AY215" s="65"/>
      <c r="AZ215" s="65"/>
      <c r="BA215" s="65"/>
      <c r="BB215" s="65">
        <v>1</v>
      </c>
      <c r="BC215" s="65"/>
      <c r="BD215" s="65">
        <v>2</v>
      </c>
      <c r="BE215" s="65"/>
      <c r="BF215" s="65">
        <v>2</v>
      </c>
      <c r="BG215" s="65"/>
      <c r="BH215" s="65"/>
      <c r="BI215" s="65"/>
      <c r="BJ215" s="65"/>
      <c r="BK215" s="65"/>
      <c r="BL215" s="65"/>
      <c r="BM215" s="65"/>
      <c r="BN215" s="65"/>
      <c r="BO215" s="65"/>
      <c r="BP215" s="65"/>
      <c r="BQ215" s="65"/>
      <c r="BR215" s="65"/>
      <c r="BS215" s="65"/>
      <c r="BT215" s="65"/>
      <c r="BU215" s="65"/>
      <c r="BV215" s="65"/>
      <c r="BW215" s="65"/>
      <c r="BX215" s="65"/>
      <c r="BY215" s="65"/>
      <c r="BZ215" s="65"/>
      <c r="CA215" s="65"/>
      <c r="CB215" s="65"/>
      <c r="CC215" s="65"/>
      <c r="CD215" s="65"/>
      <c r="CE215" s="65"/>
      <c r="CF215" s="65"/>
      <c r="CG215" s="65"/>
      <c r="CH215" s="65"/>
      <c r="CI215" s="65"/>
      <c r="CJ215" s="65"/>
      <c r="CK215" s="65"/>
      <c r="CL215" s="65"/>
      <c r="CM215" s="65"/>
      <c r="CN215" s="65"/>
      <c r="CO215" s="65"/>
      <c r="CP215" s="65"/>
      <c r="CQ215" s="65"/>
    </row>
    <row r="216" spans="2:95" s="1" customFormat="1" ht="15" customHeight="1">
      <c r="B216" s="108" t="s">
        <v>54</v>
      </c>
      <c r="C216" s="2"/>
      <c r="D216" s="56">
        <v>20</v>
      </c>
      <c r="E216" s="87" t="s">
        <v>86</v>
      </c>
      <c r="F216" s="253">
        <f>'Radijo reitingai'!D63</f>
        <v>0.84</v>
      </c>
      <c r="G216" s="253">
        <f>'Radijo reitingai'!E63</f>
        <v>0.99</v>
      </c>
      <c r="H216" s="250">
        <f t="shared" si="111"/>
        <v>4.2</v>
      </c>
      <c r="I216" s="250">
        <f t="shared" si="112"/>
        <v>4.95</v>
      </c>
      <c r="J216" s="344">
        <v>5</v>
      </c>
      <c r="K216" s="50">
        <f t="shared" si="113"/>
        <v>5</v>
      </c>
      <c r="L216" s="137">
        <f t="shared" si="133"/>
        <v>38.25</v>
      </c>
      <c r="M216" s="242">
        <f t="shared" si="132"/>
        <v>225</v>
      </c>
      <c r="N216" s="134">
        <f t="shared" si="116"/>
        <v>0.15000000000000002</v>
      </c>
      <c r="O216" s="91">
        <f t="shared" si="126"/>
        <v>191.25</v>
      </c>
      <c r="P216" s="55"/>
      <c r="Q216" s="65"/>
      <c r="R216" s="65"/>
      <c r="S216" s="65"/>
      <c r="T216" s="65"/>
      <c r="U216" s="65"/>
      <c r="V216" s="65"/>
      <c r="W216" s="65"/>
      <c r="X216" s="65"/>
      <c r="Y216" s="65"/>
      <c r="Z216" s="65"/>
      <c r="AA216" s="65"/>
      <c r="AB216" s="65"/>
      <c r="AC216" s="65"/>
      <c r="AD216" s="65"/>
      <c r="AE216" s="65"/>
      <c r="AF216" s="65"/>
      <c r="AG216" s="65"/>
      <c r="AH216" s="65"/>
      <c r="AI216" s="65"/>
      <c r="AJ216" s="65"/>
      <c r="AK216" s="65"/>
      <c r="AL216" s="65"/>
      <c r="AM216" s="65"/>
      <c r="AN216" s="65"/>
      <c r="AO216" s="65"/>
      <c r="AP216" s="65"/>
      <c r="AQ216" s="65"/>
      <c r="AR216" s="65"/>
      <c r="AS216" s="65"/>
      <c r="AT216" s="65"/>
      <c r="AU216" s="65"/>
      <c r="AV216" s="65"/>
      <c r="AW216" s="65"/>
      <c r="AX216" s="65"/>
      <c r="AY216" s="65"/>
      <c r="AZ216" s="65"/>
      <c r="BA216" s="65"/>
      <c r="BB216" s="65"/>
      <c r="BC216" s="65">
        <v>2</v>
      </c>
      <c r="BD216" s="65"/>
      <c r="BE216" s="65">
        <v>1</v>
      </c>
      <c r="BF216" s="65"/>
      <c r="BG216" s="65">
        <v>2</v>
      </c>
      <c r="BH216" s="65"/>
      <c r="BI216" s="65"/>
      <c r="BJ216" s="65"/>
      <c r="BK216" s="65"/>
      <c r="BL216" s="65"/>
      <c r="BM216" s="65"/>
      <c r="BN216" s="65"/>
      <c r="BO216" s="65"/>
      <c r="BP216" s="65"/>
      <c r="BQ216" s="65"/>
      <c r="BR216" s="65"/>
      <c r="BS216" s="65"/>
      <c r="BT216" s="65"/>
      <c r="BU216" s="65"/>
      <c r="BV216" s="65"/>
      <c r="BW216" s="65"/>
      <c r="BX216" s="65"/>
      <c r="BY216" s="65"/>
      <c r="BZ216" s="65"/>
      <c r="CA216" s="65"/>
      <c r="CB216" s="65"/>
      <c r="CC216" s="65"/>
      <c r="CD216" s="65"/>
      <c r="CE216" s="65"/>
      <c r="CF216" s="65"/>
      <c r="CG216" s="65"/>
      <c r="CH216" s="65"/>
      <c r="CI216" s="65"/>
      <c r="CJ216" s="65"/>
      <c r="CK216" s="65"/>
      <c r="CL216" s="65"/>
      <c r="CM216" s="65"/>
      <c r="CN216" s="65"/>
      <c r="CO216" s="65"/>
      <c r="CP216" s="65"/>
      <c r="CQ216" s="65"/>
    </row>
    <row r="217" spans="2:95" s="1" customFormat="1" ht="15" customHeight="1">
      <c r="B217" s="182" t="s">
        <v>54</v>
      </c>
      <c r="C217" s="183"/>
      <c r="D217" s="184">
        <v>20</v>
      </c>
      <c r="E217" s="175" t="s">
        <v>87</v>
      </c>
      <c r="F217" s="254">
        <f>'Radijo reitingai'!D64</f>
        <v>0.7</v>
      </c>
      <c r="G217" s="254">
        <f>'Radijo reitingai'!E64</f>
        <v>0.8</v>
      </c>
      <c r="H217" s="251">
        <f t="shared" si="111"/>
        <v>3.5</v>
      </c>
      <c r="I217" s="251">
        <f t="shared" si="112"/>
        <v>4</v>
      </c>
      <c r="J217" s="345">
        <v>5</v>
      </c>
      <c r="K217" s="185">
        <f t="shared" si="113"/>
        <v>5</v>
      </c>
      <c r="L217" s="186">
        <f t="shared" si="133"/>
        <v>38.25</v>
      </c>
      <c r="M217" s="243">
        <f t="shared" si="132"/>
        <v>225</v>
      </c>
      <c r="N217" s="188">
        <f t="shared" si="116"/>
        <v>0.15000000000000002</v>
      </c>
      <c r="O217" s="189">
        <f t="shared" si="126"/>
        <v>191.25</v>
      </c>
      <c r="P217" s="5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  <c r="AB217" s="65"/>
      <c r="AC217" s="65"/>
      <c r="AD217" s="65"/>
      <c r="AE217" s="65"/>
      <c r="AF217" s="65"/>
      <c r="AG217" s="65"/>
      <c r="AH217" s="65"/>
      <c r="AI217" s="65"/>
      <c r="AJ217" s="65"/>
      <c r="AK217" s="65"/>
      <c r="AL217" s="65"/>
      <c r="AM217" s="65"/>
      <c r="AN217" s="65"/>
      <c r="AO217" s="65"/>
      <c r="AP217" s="65"/>
      <c r="AQ217" s="65"/>
      <c r="AR217" s="65"/>
      <c r="AS217" s="65"/>
      <c r="AT217" s="65"/>
      <c r="AU217" s="65"/>
      <c r="AV217" s="65"/>
      <c r="AW217" s="65">
        <v>1</v>
      </c>
      <c r="AX217" s="65"/>
      <c r="AY217" s="65"/>
      <c r="AZ217" s="65">
        <v>2</v>
      </c>
      <c r="BA217" s="65"/>
      <c r="BB217" s="65">
        <v>2</v>
      </c>
      <c r="BC217" s="65"/>
      <c r="BD217" s="65"/>
      <c r="BE217" s="65"/>
      <c r="BF217" s="65"/>
      <c r="BG217" s="65"/>
      <c r="BH217" s="65"/>
      <c r="BI217" s="65"/>
      <c r="BJ217" s="65"/>
      <c r="BK217" s="65"/>
      <c r="BL217" s="65"/>
      <c r="BM217" s="65"/>
      <c r="BN217" s="65"/>
      <c r="BO217" s="65"/>
      <c r="BP217" s="65"/>
      <c r="BQ217" s="65"/>
      <c r="BR217" s="65"/>
      <c r="BS217" s="65"/>
      <c r="BT217" s="65"/>
      <c r="BU217" s="65"/>
      <c r="BV217" s="65"/>
      <c r="BW217" s="65"/>
      <c r="BX217" s="65"/>
      <c r="BY217" s="65"/>
      <c r="BZ217" s="65"/>
      <c r="CA217" s="65"/>
      <c r="CB217" s="65"/>
      <c r="CC217" s="65"/>
      <c r="CD217" s="65"/>
      <c r="CE217" s="65"/>
      <c r="CF217" s="65"/>
      <c r="CG217" s="65"/>
      <c r="CH217" s="65"/>
      <c r="CI217" s="65"/>
      <c r="CJ217" s="65"/>
      <c r="CK217" s="65"/>
      <c r="CL217" s="65"/>
      <c r="CM217" s="65"/>
      <c r="CN217" s="65"/>
      <c r="CO217" s="65"/>
      <c r="CP217" s="65"/>
      <c r="CQ217" s="65"/>
    </row>
    <row r="218" spans="2:95" s="1" customFormat="1" ht="15" customHeight="1">
      <c r="B218" s="108" t="s">
        <v>54</v>
      </c>
      <c r="C218" s="2"/>
      <c r="D218" s="56">
        <v>20</v>
      </c>
      <c r="E218" s="87" t="s">
        <v>88</v>
      </c>
      <c r="F218" s="253">
        <f>'Radijo reitingai'!D65</f>
        <v>0.86</v>
      </c>
      <c r="G218" s="253">
        <f>'Radijo reitingai'!E65</f>
        <v>1.03</v>
      </c>
      <c r="H218" s="250">
        <f t="shared" si="111"/>
        <v>4.3</v>
      </c>
      <c r="I218" s="250">
        <f t="shared" si="112"/>
        <v>5.15</v>
      </c>
      <c r="J218" s="344">
        <v>5</v>
      </c>
      <c r="K218" s="50">
        <f t="shared" si="113"/>
        <v>5</v>
      </c>
      <c r="L218" s="137">
        <f t="shared" ref="L218:L219" si="134">60*0.85</f>
        <v>51</v>
      </c>
      <c r="M218" s="242">
        <f>60*J218</f>
        <v>300</v>
      </c>
      <c r="N218" s="134">
        <f t="shared" si="116"/>
        <v>0.15000000000000002</v>
      </c>
      <c r="O218" s="91">
        <f t="shared" si="126"/>
        <v>255</v>
      </c>
      <c r="P218" s="5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  <c r="AB218" s="65"/>
      <c r="AC218" s="65"/>
      <c r="AD218" s="65"/>
      <c r="AE218" s="65"/>
      <c r="AF218" s="65"/>
      <c r="AG218" s="65"/>
      <c r="AH218" s="65"/>
      <c r="AI218" s="65"/>
      <c r="AJ218" s="65"/>
      <c r="AK218" s="65"/>
      <c r="AL218" s="65"/>
      <c r="AM218" s="65"/>
      <c r="AN218" s="65"/>
      <c r="AO218" s="65"/>
      <c r="AP218" s="65"/>
      <c r="AQ218" s="65"/>
      <c r="AR218" s="65"/>
      <c r="AS218" s="65"/>
      <c r="AT218" s="65"/>
      <c r="AU218" s="65"/>
      <c r="AV218" s="65"/>
      <c r="AW218" s="65"/>
      <c r="AX218" s="65"/>
      <c r="AY218" s="65">
        <v>1</v>
      </c>
      <c r="AZ218" s="65"/>
      <c r="BA218" s="65">
        <v>2</v>
      </c>
      <c r="BB218" s="65"/>
      <c r="BC218" s="65"/>
      <c r="BD218" s="65"/>
      <c r="BE218" s="65"/>
      <c r="BF218" s="65"/>
      <c r="BG218" s="65">
        <v>2</v>
      </c>
      <c r="BH218" s="65"/>
      <c r="BI218" s="65"/>
      <c r="BJ218" s="65"/>
      <c r="BK218" s="65"/>
      <c r="BL218" s="65"/>
      <c r="BM218" s="65"/>
      <c r="BN218" s="65"/>
      <c r="BO218" s="65"/>
      <c r="BP218" s="65"/>
      <c r="BQ218" s="65"/>
      <c r="BR218" s="65"/>
      <c r="BS218" s="65"/>
      <c r="BT218" s="65"/>
      <c r="BU218" s="65"/>
      <c r="BV218" s="65"/>
      <c r="BW218" s="65"/>
      <c r="BX218" s="65"/>
      <c r="BY218" s="65"/>
      <c r="BZ218" s="65"/>
      <c r="CA218" s="65"/>
      <c r="CB218" s="65"/>
      <c r="CC218" s="65"/>
      <c r="CD218" s="65"/>
      <c r="CE218" s="65"/>
      <c r="CF218" s="65"/>
      <c r="CG218" s="65"/>
      <c r="CH218" s="65"/>
      <c r="CI218" s="65"/>
      <c r="CJ218" s="65"/>
      <c r="CK218" s="65"/>
      <c r="CL218" s="65"/>
      <c r="CM218" s="65"/>
      <c r="CN218" s="65"/>
      <c r="CO218" s="65"/>
      <c r="CP218" s="65"/>
      <c r="CQ218" s="65"/>
    </row>
    <row r="219" spans="2:95" s="1" customFormat="1" ht="15" customHeight="1">
      <c r="B219" s="190" t="s">
        <v>54</v>
      </c>
      <c r="C219" s="191"/>
      <c r="D219" s="192">
        <v>20</v>
      </c>
      <c r="E219" s="168" t="s">
        <v>90</v>
      </c>
      <c r="F219" s="256">
        <f>'Radijo reitingai'!D66</f>
        <v>0.64</v>
      </c>
      <c r="G219" s="256">
        <f>'Radijo reitingai'!E66</f>
        <v>0.7</v>
      </c>
      <c r="H219" s="252">
        <f t="shared" si="111"/>
        <v>3.2</v>
      </c>
      <c r="I219" s="252">
        <f t="shared" si="112"/>
        <v>3.5</v>
      </c>
      <c r="J219" s="347">
        <v>5</v>
      </c>
      <c r="K219" s="193">
        <f t="shared" si="113"/>
        <v>5</v>
      </c>
      <c r="L219" s="194">
        <f t="shared" si="134"/>
        <v>51</v>
      </c>
      <c r="M219" s="244">
        <f>60*J219</f>
        <v>300</v>
      </c>
      <c r="N219" s="196">
        <f t="shared" si="116"/>
        <v>0.15000000000000002</v>
      </c>
      <c r="O219" s="197">
        <f t="shared" si="126"/>
        <v>255</v>
      </c>
      <c r="P219" s="5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  <c r="AB219" s="65"/>
      <c r="AC219" s="65"/>
      <c r="AD219" s="65"/>
      <c r="AE219" s="65"/>
      <c r="AF219" s="65"/>
      <c r="AG219" s="65"/>
      <c r="AH219" s="65"/>
      <c r="AI219" s="65"/>
      <c r="AJ219" s="65"/>
      <c r="AK219" s="65"/>
      <c r="AL219" s="65"/>
      <c r="AM219" s="65"/>
      <c r="AN219" s="65"/>
      <c r="AO219" s="65"/>
      <c r="AP219" s="65"/>
      <c r="AQ219" s="65"/>
      <c r="AR219" s="65"/>
      <c r="AS219" s="65"/>
      <c r="AT219" s="65"/>
      <c r="AU219" s="65"/>
      <c r="AV219" s="65"/>
      <c r="AW219" s="65"/>
      <c r="AX219" s="65">
        <v>1</v>
      </c>
      <c r="AY219" s="65"/>
      <c r="AZ219" s="65">
        <v>2</v>
      </c>
      <c r="BA219" s="65"/>
      <c r="BB219" s="65"/>
      <c r="BC219" s="65"/>
      <c r="BD219" s="65"/>
      <c r="BE219" s="65"/>
      <c r="BF219" s="65">
        <v>2</v>
      </c>
      <c r="BG219" s="65"/>
      <c r="BH219" s="65"/>
      <c r="BI219" s="65"/>
      <c r="BJ219" s="65"/>
      <c r="BK219" s="65"/>
      <c r="BL219" s="65"/>
      <c r="BM219" s="65"/>
      <c r="BN219" s="65"/>
      <c r="BO219" s="65"/>
      <c r="BP219" s="65"/>
      <c r="BQ219" s="65"/>
      <c r="BR219" s="65"/>
      <c r="BS219" s="65"/>
      <c r="BT219" s="65"/>
      <c r="BU219" s="65"/>
      <c r="BV219" s="65"/>
      <c r="BW219" s="65"/>
      <c r="BX219" s="65"/>
      <c r="BY219" s="65"/>
      <c r="BZ219" s="65"/>
      <c r="CA219" s="65"/>
      <c r="CB219" s="65"/>
      <c r="CC219" s="65"/>
      <c r="CD219" s="65"/>
      <c r="CE219" s="65"/>
      <c r="CF219" s="65"/>
      <c r="CG219" s="65"/>
      <c r="CH219" s="65"/>
      <c r="CI219" s="65"/>
      <c r="CJ219" s="65"/>
      <c r="CK219" s="65"/>
      <c r="CL219" s="65"/>
      <c r="CM219" s="65"/>
      <c r="CN219" s="65"/>
      <c r="CO219" s="65"/>
      <c r="CP219" s="65"/>
      <c r="CQ219" s="65"/>
    </row>
    <row r="220" spans="2:95" s="1" customFormat="1" ht="15" customHeight="1">
      <c r="B220" s="108" t="s">
        <v>24</v>
      </c>
      <c r="C220" s="2"/>
      <c r="D220" s="56">
        <v>20</v>
      </c>
      <c r="E220" s="87" t="s">
        <v>79</v>
      </c>
      <c r="F220" s="253">
        <f>'Radijo reitingai'!D67</f>
        <v>2.63</v>
      </c>
      <c r="G220" s="253">
        <f>'Radijo reitingai'!E67</f>
        <v>3.22</v>
      </c>
      <c r="H220" s="250">
        <f t="shared" si="111"/>
        <v>13.149999999999999</v>
      </c>
      <c r="I220" s="250">
        <f t="shared" si="112"/>
        <v>16.100000000000001</v>
      </c>
      <c r="J220" s="344">
        <v>5</v>
      </c>
      <c r="K220" s="50">
        <f t="shared" si="113"/>
        <v>5</v>
      </c>
      <c r="L220" s="137">
        <f>80*0.85</f>
        <v>68</v>
      </c>
      <c r="M220" s="242">
        <f>80*J220</f>
        <v>400</v>
      </c>
      <c r="N220" s="134">
        <f t="shared" si="116"/>
        <v>0.15000000000000002</v>
      </c>
      <c r="O220" s="91">
        <f t="shared" si="126"/>
        <v>340</v>
      </c>
      <c r="P220" s="5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>
        <v>3</v>
      </c>
      <c r="AB220" s="65"/>
      <c r="AC220" s="65"/>
      <c r="AD220" s="65"/>
      <c r="AE220" s="65"/>
      <c r="AF220" s="65"/>
      <c r="AG220" s="65"/>
      <c r="AH220" s="65"/>
      <c r="AI220" s="65">
        <v>2</v>
      </c>
      <c r="AJ220" s="65"/>
      <c r="AK220" s="65"/>
      <c r="AL220" s="65"/>
      <c r="AM220" s="65"/>
      <c r="AN220" s="65"/>
      <c r="AO220" s="65"/>
      <c r="AP220" s="65"/>
      <c r="AQ220" s="65"/>
      <c r="AR220" s="65"/>
      <c r="AS220" s="65"/>
      <c r="AT220" s="65"/>
      <c r="AU220" s="65"/>
      <c r="AV220" s="65"/>
      <c r="AW220" s="65"/>
      <c r="AX220" s="65"/>
      <c r="AY220" s="65"/>
      <c r="AZ220" s="65"/>
      <c r="BA220" s="65"/>
      <c r="BB220" s="65"/>
      <c r="BC220" s="65"/>
      <c r="BD220" s="65"/>
      <c r="BE220" s="65"/>
      <c r="BF220" s="65"/>
      <c r="BG220" s="65"/>
      <c r="BH220" s="65"/>
      <c r="BI220" s="65"/>
      <c r="BJ220" s="65"/>
      <c r="BK220" s="65"/>
      <c r="BL220" s="65"/>
      <c r="BM220" s="65"/>
      <c r="BN220" s="65"/>
      <c r="BO220" s="65"/>
      <c r="BP220" s="65"/>
      <c r="BQ220" s="65"/>
      <c r="BR220" s="65"/>
      <c r="BS220" s="65"/>
      <c r="BT220" s="65"/>
      <c r="BU220" s="65"/>
      <c r="BV220" s="65"/>
      <c r="BW220" s="65"/>
      <c r="BX220" s="65"/>
      <c r="BY220" s="65"/>
      <c r="BZ220" s="65"/>
      <c r="CA220" s="65"/>
      <c r="CB220" s="65"/>
      <c r="CC220" s="65"/>
      <c r="CD220" s="65"/>
      <c r="CE220" s="65"/>
      <c r="CF220" s="65"/>
      <c r="CG220" s="65"/>
      <c r="CH220" s="65"/>
      <c r="CI220" s="65"/>
      <c r="CJ220" s="65"/>
      <c r="CK220" s="65"/>
      <c r="CL220" s="65"/>
      <c r="CM220" s="65"/>
      <c r="CN220" s="65"/>
      <c r="CO220" s="65"/>
      <c r="CP220" s="65"/>
      <c r="CQ220" s="65"/>
    </row>
    <row r="221" spans="2:95" s="1" customFormat="1" ht="15" customHeight="1">
      <c r="B221" s="108" t="s">
        <v>24</v>
      </c>
      <c r="C221" s="2"/>
      <c r="D221" s="56">
        <v>20</v>
      </c>
      <c r="E221" s="87" t="s">
        <v>80</v>
      </c>
      <c r="F221" s="253">
        <f>'Radijo reitingai'!D68</f>
        <v>3.23</v>
      </c>
      <c r="G221" s="253">
        <f>'Radijo reitingai'!E68</f>
        <v>3.53</v>
      </c>
      <c r="H221" s="250">
        <f t="shared" si="111"/>
        <v>12.92</v>
      </c>
      <c r="I221" s="250">
        <f t="shared" si="112"/>
        <v>14.12</v>
      </c>
      <c r="J221" s="344">
        <v>4</v>
      </c>
      <c r="K221" s="50">
        <f t="shared" si="113"/>
        <v>4</v>
      </c>
      <c r="L221" s="137">
        <f t="shared" ref="L221:L222" si="135">80*0.85</f>
        <v>68</v>
      </c>
      <c r="M221" s="242">
        <f>80*J221</f>
        <v>320</v>
      </c>
      <c r="N221" s="134">
        <f t="shared" si="116"/>
        <v>0.15000000000000002</v>
      </c>
      <c r="O221" s="91">
        <f t="shared" si="126"/>
        <v>272</v>
      </c>
      <c r="P221" s="55"/>
      <c r="Q221" s="65"/>
      <c r="R221" s="65"/>
      <c r="S221" s="65"/>
      <c r="T221" s="65"/>
      <c r="U221" s="65"/>
      <c r="V221" s="65"/>
      <c r="W221" s="65"/>
      <c r="X221" s="65"/>
      <c r="Y221" s="65">
        <v>2</v>
      </c>
      <c r="Z221" s="65"/>
      <c r="AA221" s="65"/>
      <c r="AB221" s="65"/>
      <c r="AC221" s="65"/>
      <c r="AD221" s="65"/>
      <c r="AE221" s="65"/>
      <c r="AF221" s="65"/>
      <c r="AG221" s="65">
        <v>2</v>
      </c>
      <c r="AH221" s="65"/>
      <c r="AI221" s="65"/>
      <c r="AJ221" s="65"/>
      <c r="AK221" s="65"/>
      <c r="AL221" s="65"/>
      <c r="AM221" s="65"/>
      <c r="AN221" s="65"/>
      <c r="AO221" s="65"/>
      <c r="AP221" s="65"/>
      <c r="AQ221" s="65"/>
      <c r="AR221" s="65"/>
      <c r="AS221" s="65"/>
      <c r="AT221" s="65"/>
      <c r="AU221" s="65"/>
      <c r="AV221" s="65"/>
      <c r="AW221" s="65"/>
      <c r="AX221" s="65"/>
      <c r="AY221" s="65"/>
      <c r="AZ221" s="65"/>
      <c r="BA221" s="65"/>
      <c r="BB221" s="65"/>
      <c r="BC221" s="65"/>
      <c r="BD221" s="65"/>
      <c r="BE221" s="65"/>
      <c r="BF221" s="65"/>
      <c r="BG221" s="65"/>
      <c r="BH221" s="65"/>
      <c r="BI221" s="65"/>
      <c r="BJ221" s="65"/>
      <c r="BK221" s="65"/>
      <c r="BL221" s="65"/>
      <c r="BM221" s="65"/>
      <c r="BN221" s="65"/>
      <c r="BO221" s="65"/>
      <c r="BP221" s="65"/>
      <c r="BQ221" s="65"/>
      <c r="BR221" s="65"/>
      <c r="BS221" s="65"/>
      <c r="BT221" s="65"/>
      <c r="BU221" s="65"/>
      <c r="BV221" s="65"/>
      <c r="BW221" s="65"/>
      <c r="BX221" s="65"/>
      <c r="BY221" s="65"/>
      <c r="BZ221" s="65"/>
      <c r="CA221" s="65"/>
      <c r="CB221" s="65"/>
      <c r="CC221" s="65"/>
      <c r="CD221" s="65"/>
      <c r="CE221" s="65"/>
      <c r="CF221" s="65"/>
      <c r="CG221" s="65"/>
      <c r="CH221" s="65"/>
      <c r="CI221" s="65"/>
      <c r="CJ221" s="65"/>
      <c r="CK221" s="65"/>
      <c r="CL221" s="65"/>
      <c r="CM221" s="65"/>
      <c r="CN221" s="65"/>
      <c r="CO221" s="65"/>
      <c r="CP221" s="65"/>
      <c r="CQ221" s="65"/>
    </row>
    <row r="222" spans="2:95" s="1" customFormat="1" ht="15" customHeight="1">
      <c r="B222" s="182" t="s">
        <v>24</v>
      </c>
      <c r="C222" s="183"/>
      <c r="D222" s="184">
        <v>20</v>
      </c>
      <c r="E222" s="175" t="s">
        <v>81</v>
      </c>
      <c r="F222" s="254">
        <f>'Radijo reitingai'!D69</f>
        <v>3.42</v>
      </c>
      <c r="G222" s="254">
        <f>'Radijo reitingai'!E69</f>
        <v>3.59</v>
      </c>
      <c r="H222" s="251">
        <f t="shared" si="111"/>
        <v>13.68</v>
      </c>
      <c r="I222" s="251">
        <f t="shared" si="112"/>
        <v>14.36</v>
      </c>
      <c r="J222" s="345">
        <v>4</v>
      </c>
      <c r="K222" s="185">
        <f t="shared" si="113"/>
        <v>4</v>
      </c>
      <c r="L222" s="186">
        <f t="shared" si="135"/>
        <v>68</v>
      </c>
      <c r="M222" s="243">
        <f>80*J222</f>
        <v>320</v>
      </c>
      <c r="N222" s="188">
        <f t="shared" si="116"/>
        <v>0.15000000000000002</v>
      </c>
      <c r="O222" s="189">
        <f t="shared" si="126"/>
        <v>272</v>
      </c>
      <c r="P222" s="5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>
        <v>2</v>
      </c>
      <c r="AC222" s="65"/>
      <c r="AD222" s="65"/>
      <c r="AE222" s="65"/>
      <c r="AF222" s="65">
        <v>2</v>
      </c>
      <c r="AG222" s="65"/>
      <c r="AH222" s="65"/>
      <c r="AI222" s="65"/>
      <c r="AJ222" s="65"/>
      <c r="AK222" s="65"/>
      <c r="AL222" s="65"/>
      <c r="AM222" s="65"/>
      <c r="AN222" s="65"/>
      <c r="AO222" s="65"/>
      <c r="AP222" s="65"/>
      <c r="AQ222" s="65"/>
      <c r="AR222" s="65"/>
      <c r="AS222" s="65"/>
      <c r="AT222" s="65"/>
      <c r="AU222" s="65"/>
      <c r="AV222" s="65"/>
      <c r="AW222" s="65"/>
      <c r="AX222" s="65"/>
      <c r="AY222" s="65"/>
      <c r="AZ222" s="65"/>
      <c r="BA222" s="65"/>
      <c r="BB222" s="65"/>
      <c r="BC222" s="65"/>
      <c r="BD222" s="65"/>
      <c r="BE222" s="65"/>
      <c r="BF222" s="65"/>
      <c r="BG222" s="65"/>
      <c r="BH222" s="65"/>
      <c r="BI222" s="65"/>
      <c r="BJ222" s="65"/>
      <c r="BK222" s="65"/>
      <c r="BL222" s="65"/>
      <c r="BM222" s="65"/>
      <c r="BN222" s="65"/>
      <c r="BO222" s="65"/>
      <c r="BP222" s="65"/>
      <c r="BQ222" s="65"/>
      <c r="BR222" s="65"/>
      <c r="BS222" s="65"/>
      <c r="BT222" s="65"/>
      <c r="BU222" s="65"/>
      <c r="BV222" s="65"/>
      <c r="BW222" s="65"/>
      <c r="BX222" s="65"/>
      <c r="BY222" s="65"/>
      <c r="BZ222" s="65"/>
      <c r="CA222" s="65"/>
      <c r="CB222" s="65"/>
      <c r="CC222" s="65"/>
      <c r="CD222" s="65"/>
      <c r="CE222" s="65"/>
      <c r="CF222" s="65"/>
      <c r="CG222" s="65"/>
      <c r="CH222" s="65"/>
      <c r="CI222" s="65"/>
      <c r="CJ222" s="65"/>
      <c r="CK222" s="65"/>
      <c r="CL222" s="65"/>
      <c r="CM222" s="65"/>
      <c r="CN222" s="65"/>
      <c r="CO222" s="65"/>
      <c r="CP222" s="65"/>
      <c r="CQ222" s="65"/>
    </row>
    <row r="223" spans="2:95" s="1" customFormat="1" ht="15" hidden="1" customHeight="1">
      <c r="B223" s="108" t="s">
        <v>24</v>
      </c>
      <c r="C223" s="2"/>
      <c r="D223" s="56">
        <v>20</v>
      </c>
      <c r="E223" s="230" t="s">
        <v>82</v>
      </c>
      <c r="F223" s="253">
        <f>'Radijo reitingai'!D70</f>
        <v>3.44</v>
      </c>
      <c r="G223" s="253">
        <f>'Radijo reitingai'!E70</f>
        <v>3.76</v>
      </c>
      <c r="H223" s="250">
        <f t="shared" si="111"/>
        <v>0</v>
      </c>
      <c r="I223" s="250">
        <f t="shared" si="112"/>
        <v>0</v>
      </c>
      <c r="J223" s="344">
        <v>0</v>
      </c>
      <c r="K223" s="50">
        <f t="shared" si="113"/>
        <v>0</v>
      </c>
      <c r="L223" s="137">
        <f>65*0.85</f>
        <v>55.25</v>
      </c>
      <c r="M223" s="242">
        <f t="shared" ref="M223:M228" si="136">65*J223</f>
        <v>0</v>
      </c>
      <c r="N223" s="134" t="e">
        <f t="shared" si="116"/>
        <v>#DIV/0!</v>
      </c>
      <c r="O223" s="91">
        <f t="shared" si="126"/>
        <v>0</v>
      </c>
      <c r="P223" s="5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  <c r="AB223" s="65"/>
      <c r="AC223" s="65"/>
      <c r="AD223" s="65"/>
      <c r="AE223" s="65"/>
      <c r="AF223" s="65"/>
      <c r="AG223" s="65"/>
      <c r="AH223" s="65"/>
      <c r="AI223" s="65"/>
      <c r="AJ223" s="65"/>
      <c r="AK223" s="65"/>
      <c r="AL223" s="65"/>
      <c r="AM223" s="65"/>
      <c r="AN223" s="65"/>
      <c r="AO223" s="65"/>
      <c r="AP223" s="65"/>
      <c r="AQ223" s="65"/>
      <c r="AR223" s="65"/>
      <c r="AS223" s="65"/>
      <c r="AT223" s="65"/>
      <c r="AU223" s="65"/>
      <c r="AV223" s="65"/>
      <c r="AW223" s="65"/>
      <c r="AX223" s="65"/>
      <c r="AY223" s="65"/>
      <c r="AZ223" s="65"/>
      <c r="BA223" s="65"/>
      <c r="BB223" s="65"/>
      <c r="BC223" s="65"/>
      <c r="BD223" s="65"/>
      <c r="BE223" s="65"/>
      <c r="BF223" s="65"/>
      <c r="BG223" s="65"/>
      <c r="BH223" s="65"/>
      <c r="BI223" s="65"/>
      <c r="BJ223" s="65"/>
      <c r="BK223" s="65"/>
      <c r="BL223" s="65"/>
      <c r="BM223" s="65"/>
      <c r="BN223" s="65"/>
      <c r="BO223" s="65"/>
      <c r="BP223" s="65"/>
      <c r="BQ223" s="65"/>
      <c r="BR223" s="65"/>
      <c r="BS223" s="65"/>
      <c r="BT223" s="65"/>
      <c r="BU223" s="65"/>
      <c r="BV223" s="65"/>
      <c r="BW223" s="65"/>
      <c r="BX223" s="65"/>
      <c r="BY223" s="65"/>
      <c r="BZ223" s="65"/>
      <c r="CA223" s="65"/>
      <c r="CB223" s="65"/>
      <c r="CC223" s="65"/>
      <c r="CD223" s="65"/>
      <c r="CE223" s="65"/>
      <c r="CF223" s="65"/>
      <c r="CG223" s="65"/>
      <c r="CH223" s="65"/>
      <c r="CI223" s="65"/>
      <c r="CJ223" s="65"/>
      <c r="CK223" s="65"/>
      <c r="CL223" s="65"/>
      <c r="CM223" s="65"/>
      <c r="CN223" s="65"/>
      <c r="CO223" s="65"/>
      <c r="CP223" s="65"/>
      <c r="CQ223" s="65"/>
    </row>
    <row r="224" spans="2:95" s="1" customFormat="1" ht="15" hidden="1" customHeight="1">
      <c r="B224" s="108" t="s">
        <v>24</v>
      </c>
      <c r="C224" s="2"/>
      <c r="D224" s="56">
        <v>20</v>
      </c>
      <c r="E224" s="230" t="s">
        <v>83</v>
      </c>
      <c r="F224" s="253">
        <f>'Radijo reitingai'!D71</f>
        <v>2.96</v>
      </c>
      <c r="G224" s="253">
        <f>'Radijo reitingai'!E71</f>
        <v>3.2</v>
      </c>
      <c r="H224" s="250">
        <f t="shared" si="111"/>
        <v>0</v>
      </c>
      <c r="I224" s="250">
        <f t="shared" si="112"/>
        <v>0</v>
      </c>
      <c r="J224" s="344">
        <v>0</v>
      </c>
      <c r="K224" s="50">
        <f t="shared" si="113"/>
        <v>0</v>
      </c>
      <c r="L224" s="137">
        <f t="shared" ref="L224:L228" si="137">65*0.85</f>
        <v>55.25</v>
      </c>
      <c r="M224" s="242">
        <f t="shared" si="136"/>
        <v>0</v>
      </c>
      <c r="N224" s="134" t="e">
        <f t="shared" si="116"/>
        <v>#DIV/0!</v>
      </c>
      <c r="O224" s="91">
        <f t="shared" si="126"/>
        <v>0</v>
      </c>
      <c r="P224" s="5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  <c r="AB224" s="65"/>
      <c r="AC224" s="65"/>
      <c r="AD224" s="65"/>
      <c r="AE224" s="65"/>
      <c r="AF224" s="65"/>
      <c r="AG224" s="65"/>
      <c r="AH224" s="65"/>
      <c r="AI224" s="65"/>
      <c r="AJ224" s="65"/>
      <c r="AK224" s="65"/>
      <c r="AL224" s="65"/>
      <c r="AM224" s="65"/>
      <c r="AN224" s="65"/>
      <c r="AO224" s="65"/>
      <c r="AP224" s="65"/>
      <c r="AQ224" s="65"/>
      <c r="AR224" s="65"/>
      <c r="AS224" s="65"/>
      <c r="AT224" s="65"/>
      <c r="AU224" s="65"/>
      <c r="AV224" s="65"/>
      <c r="AW224" s="65"/>
      <c r="AX224" s="65"/>
      <c r="AY224" s="65"/>
      <c r="AZ224" s="65"/>
      <c r="BA224" s="65"/>
      <c r="BB224" s="65"/>
      <c r="BC224" s="65"/>
      <c r="BD224" s="65"/>
      <c r="BE224" s="65"/>
      <c r="BF224" s="65"/>
      <c r="BG224" s="65"/>
      <c r="BH224" s="65"/>
      <c r="BI224" s="65"/>
      <c r="BJ224" s="65"/>
      <c r="BK224" s="65"/>
      <c r="BL224" s="65"/>
      <c r="BM224" s="65"/>
      <c r="BN224" s="65"/>
      <c r="BO224" s="65"/>
      <c r="BP224" s="65"/>
      <c r="BQ224" s="65"/>
      <c r="BR224" s="65"/>
      <c r="BS224" s="65"/>
      <c r="BT224" s="65"/>
      <c r="BU224" s="65"/>
      <c r="BV224" s="65"/>
      <c r="BW224" s="65"/>
      <c r="BX224" s="65"/>
      <c r="BY224" s="65"/>
      <c r="BZ224" s="65"/>
      <c r="CA224" s="65"/>
      <c r="CB224" s="65"/>
      <c r="CC224" s="65"/>
      <c r="CD224" s="65"/>
      <c r="CE224" s="65"/>
      <c r="CF224" s="65"/>
      <c r="CG224" s="65"/>
      <c r="CH224" s="65"/>
      <c r="CI224" s="65"/>
      <c r="CJ224" s="65"/>
      <c r="CK224" s="65"/>
      <c r="CL224" s="65"/>
      <c r="CM224" s="65"/>
      <c r="CN224" s="65"/>
      <c r="CO224" s="65"/>
      <c r="CP224" s="65"/>
      <c r="CQ224" s="65"/>
    </row>
    <row r="225" spans="2:95" s="1" customFormat="1" ht="15" customHeight="1">
      <c r="B225" s="108" t="s">
        <v>24</v>
      </c>
      <c r="C225" s="2"/>
      <c r="D225" s="56">
        <v>20</v>
      </c>
      <c r="E225" s="87" t="s">
        <v>84</v>
      </c>
      <c r="F225" s="253">
        <f>'Radijo reitingai'!D72</f>
        <v>2.66</v>
      </c>
      <c r="G225" s="253">
        <f>'Radijo reitingai'!E72</f>
        <v>3.06</v>
      </c>
      <c r="H225" s="250">
        <f t="shared" si="111"/>
        <v>18.62</v>
      </c>
      <c r="I225" s="250">
        <f t="shared" si="112"/>
        <v>21.42</v>
      </c>
      <c r="J225" s="344">
        <v>7</v>
      </c>
      <c r="K225" s="50">
        <f t="shared" si="113"/>
        <v>7</v>
      </c>
      <c r="L225" s="137">
        <f t="shared" si="137"/>
        <v>55.25</v>
      </c>
      <c r="M225" s="242">
        <f t="shared" si="136"/>
        <v>455</v>
      </c>
      <c r="N225" s="134">
        <f t="shared" si="116"/>
        <v>0.15000000000000002</v>
      </c>
      <c r="O225" s="91">
        <f t="shared" si="126"/>
        <v>386.75</v>
      </c>
      <c r="P225" s="55"/>
      <c r="Q225" s="65"/>
      <c r="R225" s="65"/>
      <c r="S225" s="65"/>
      <c r="T225" s="65"/>
      <c r="U225" s="65"/>
      <c r="V225" s="65"/>
      <c r="W225" s="65"/>
      <c r="X225" s="65"/>
      <c r="Y225" s="65">
        <v>2</v>
      </c>
      <c r="Z225" s="65"/>
      <c r="AA225" s="65"/>
      <c r="AB225" s="65"/>
      <c r="AC225" s="65"/>
      <c r="AD225" s="65"/>
      <c r="AE225" s="65"/>
      <c r="AF225" s="65"/>
      <c r="AG225" s="65">
        <v>2</v>
      </c>
      <c r="AH225" s="65"/>
      <c r="AI225" s="65">
        <v>3</v>
      </c>
      <c r="AJ225" s="65"/>
      <c r="AK225" s="65"/>
      <c r="AL225" s="65"/>
      <c r="AM225" s="65"/>
      <c r="AN225" s="65"/>
      <c r="AO225" s="65"/>
      <c r="AP225" s="65"/>
      <c r="AQ225" s="65"/>
      <c r="AR225" s="65"/>
      <c r="AS225" s="65"/>
      <c r="AT225" s="65"/>
      <c r="AU225" s="65"/>
      <c r="AV225" s="65"/>
      <c r="AW225" s="65"/>
      <c r="AX225" s="65"/>
      <c r="AY225" s="65"/>
      <c r="AZ225" s="65"/>
      <c r="BA225" s="65"/>
      <c r="BB225" s="65"/>
      <c r="BC225" s="65"/>
      <c r="BD225" s="65"/>
      <c r="BE225" s="65"/>
      <c r="BF225" s="65"/>
      <c r="BG225" s="65"/>
      <c r="BH225" s="65"/>
      <c r="BI225" s="65"/>
      <c r="BJ225" s="65"/>
      <c r="BK225" s="65"/>
      <c r="BL225" s="65"/>
      <c r="BM225" s="65"/>
      <c r="BN225" s="65"/>
      <c r="BO225" s="65"/>
      <c r="BP225" s="65"/>
      <c r="BQ225" s="65"/>
      <c r="BR225" s="65"/>
      <c r="BS225" s="65"/>
      <c r="BT225" s="65"/>
      <c r="BU225" s="65"/>
      <c r="BV225" s="65"/>
      <c r="BW225" s="65"/>
      <c r="BX225" s="65"/>
      <c r="BY225" s="65"/>
      <c r="BZ225" s="65"/>
      <c r="CA225" s="65"/>
      <c r="CB225" s="65"/>
      <c r="CC225" s="65"/>
      <c r="CD225" s="65"/>
      <c r="CE225" s="65"/>
      <c r="CF225" s="65"/>
      <c r="CG225" s="65"/>
      <c r="CH225" s="65"/>
      <c r="CI225" s="65"/>
      <c r="CJ225" s="65"/>
      <c r="CK225" s="65"/>
      <c r="CL225" s="65"/>
      <c r="CM225" s="65"/>
      <c r="CN225" s="65"/>
      <c r="CO225" s="65"/>
      <c r="CP225" s="65"/>
      <c r="CQ225" s="65"/>
    </row>
    <row r="226" spans="2:95" s="1" customFormat="1" ht="15" customHeight="1">
      <c r="B226" s="108" t="s">
        <v>24</v>
      </c>
      <c r="C226" s="2"/>
      <c r="D226" s="56">
        <v>20</v>
      </c>
      <c r="E226" s="87" t="s">
        <v>85</v>
      </c>
      <c r="F226" s="253">
        <f>'Radijo reitingai'!D73</f>
        <v>2.4300000000000002</v>
      </c>
      <c r="G226" s="253">
        <f>'Radijo reitingai'!E73</f>
        <v>2.74</v>
      </c>
      <c r="H226" s="250">
        <f t="shared" si="111"/>
        <v>14.580000000000002</v>
      </c>
      <c r="I226" s="250">
        <f t="shared" si="112"/>
        <v>16.440000000000001</v>
      </c>
      <c r="J226" s="344">
        <v>6</v>
      </c>
      <c r="K226" s="50">
        <f t="shared" si="113"/>
        <v>6</v>
      </c>
      <c r="L226" s="137">
        <f t="shared" si="137"/>
        <v>55.25</v>
      </c>
      <c r="M226" s="242">
        <f t="shared" si="136"/>
        <v>390</v>
      </c>
      <c r="N226" s="134">
        <f t="shared" si="116"/>
        <v>0.15000000000000002</v>
      </c>
      <c r="O226" s="91">
        <f t="shared" si="126"/>
        <v>331.5</v>
      </c>
      <c r="P226" s="55"/>
      <c r="Q226" s="65"/>
      <c r="R226" s="65"/>
      <c r="S226" s="65"/>
      <c r="T226" s="65"/>
      <c r="U226" s="65"/>
      <c r="V226" s="65"/>
      <c r="W226" s="65"/>
      <c r="X226" s="65"/>
      <c r="Y226" s="65"/>
      <c r="Z226" s="65"/>
      <c r="AA226" s="65"/>
      <c r="AB226" s="65">
        <v>2</v>
      </c>
      <c r="AC226" s="65"/>
      <c r="AD226" s="65">
        <v>2</v>
      </c>
      <c r="AE226" s="65"/>
      <c r="AF226" s="65">
        <v>2</v>
      </c>
      <c r="AG226" s="65"/>
      <c r="AH226" s="65"/>
      <c r="AI226" s="65"/>
      <c r="AJ226" s="65"/>
      <c r="AK226" s="65"/>
      <c r="AL226" s="65"/>
      <c r="AM226" s="65"/>
      <c r="AN226" s="65"/>
      <c r="AO226" s="65"/>
      <c r="AP226" s="65"/>
      <c r="AQ226" s="65"/>
      <c r="AR226" s="65"/>
      <c r="AS226" s="65"/>
      <c r="AT226" s="65"/>
      <c r="AU226" s="65"/>
      <c r="AV226" s="65"/>
      <c r="AW226" s="65"/>
      <c r="AX226" s="65"/>
      <c r="AY226" s="65"/>
      <c r="AZ226" s="65"/>
      <c r="BA226" s="65"/>
      <c r="BB226" s="65"/>
      <c r="BC226" s="65"/>
      <c r="BD226" s="65"/>
      <c r="BE226" s="65"/>
      <c r="BF226" s="65"/>
      <c r="BG226" s="65"/>
      <c r="BH226" s="65"/>
      <c r="BI226" s="65"/>
      <c r="BJ226" s="65"/>
      <c r="BK226" s="65"/>
      <c r="BL226" s="65"/>
      <c r="BM226" s="65"/>
      <c r="BN226" s="65"/>
      <c r="BO226" s="65"/>
      <c r="BP226" s="65"/>
      <c r="BQ226" s="65"/>
      <c r="BR226" s="65"/>
      <c r="BS226" s="65"/>
      <c r="BT226" s="65"/>
      <c r="BU226" s="65"/>
      <c r="BV226" s="65"/>
      <c r="BW226" s="65"/>
      <c r="BX226" s="65"/>
      <c r="BY226" s="65"/>
      <c r="BZ226" s="65"/>
      <c r="CA226" s="65"/>
      <c r="CB226" s="65"/>
      <c r="CC226" s="65"/>
      <c r="CD226" s="65"/>
      <c r="CE226" s="65"/>
      <c r="CF226" s="65"/>
      <c r="CG226" s="65"/>
      <c r="CH226" s="65"/>
      <c r="CI226" s="65"/>
      <c r="CJ226" s="65"/>
      <c r="CK226" s="65"/>
      <c r="CL226" s="65"/>
      <c r="CM226" s="65"/>
      <c r="CN226" s="65"/>
      <c r="CO226" s="65"/>
      <c r="CP226" s="65"/>
      <c r="CQ226" s="65"/>
    </row>
    <row r="227" spans="2:95" s="1" customFormat="1" ht="15" customHeight="1">
      <c r="B227" s="108" t="s">
        <v>24</v>
      </c>
      <c r="C227" s="2"/>
      <c r="D227" s="56">
        <v>20</v>
      </c>
      <c r="E227" s="87" t="s">
        <v>86</v>
      </c>
      <c r="F227" s="253">
        <f>'Radijo reitingai'!D74</f>
        <v>2.4500000000000002</v>
      </c>
      <c r="G227" s="253">
        <f>'Radijo reitingai'!E74</f>
        <v>2.65</v>
      </c>
      <c r="H227" s="250">
        <f t="shared" si="111"/>
        <v>14.700000000000001</v>
      </c>
      <c r="I227" s="250">
        <f t="shared" si="112"/>
        <v>15.899999999999999</v>
      </c>
      <c r="J227" s="344">
        <v>6</v>
      </c>
      <c r="K227" s="50">
        <f t="shared" si="113"/>
        <v>6</v>
      </c>
      <c r="L227" s="137">
        <f t="shared" si="137"/>
        <v>55.25</v>
      </c>
      <c r="M227" s="242">
        <f t="shared" si="136"/>
        <v>390</v>
      </c>
      <c r="N227" s="134">
        <f t="shared" si="116"/>
        <v>0.15000000000000002</v>
      </c>
      <c r="O227" s="91">
        <f t="shared" si="126"/>
        <v>331.5</v>
      </c>
      <c r="P227" s="55"/>
      <c r="Q227" s="65"/>
      <c r="R227" s="65"/>
      <c r="S227" s="65"/>
      <c r="T227" s="65"/>
      <c r="U227" s="65"/>
      <c r="V227" s="65"/>
      <c r="W227" s="65"/>
      <c r="X227" s="65"/>
      <c r="Y227" s="65"/>
      <c r="Z227" s="65"/>
      <c r="AA227" s="65"/>
      <c r="AB227" s="65"/>
      <c r="AC227" s="65">
        <v>2</v>
      </c>
      <c r="AD227" s="65"/>
      <c r="AE227" s="65">
        <v>2</v>
      </c>
      <c r="AF227" s="65"/>
      <c r="AG227" s="65"/>
      <c r="AH227" s="65"/>
      <c r="AI227" s="65"/>
      <c r="AJ227" s="65">
        <v>2</v>
      </c>
      <c r="AK227" s="65"/>
      <c r="AL227" s="65"/>
      <c r="AM227" s="65"/>
      <c r="AN227" s="65"/>
      <c r="AO227" s="65"/>
      <c r="AP227" s="65"/>
      <c r="AQ227" s="65"/>
      <c r="AR227" s="65"/>
      <c r="AS227" s="65"/>
      <c r="AT227" s="65"/>
      <c r="AU227" s="65"/>
      <c r="AV227" s="65"/>
      <c r="AW227" s="65"/>
      <c r="AX227" s="65"/>
      <c r="AY227" s="65"/>
      <c r="AZ227" s="65"/>
      <c r="BA227" s="65"/>
      <c r="BB227" s="65"/>
      <c r="BC227" s="65"/>
      <c r="BD227" s="65"/>
      <c r="BE227" s="65"/>
      <c r="BF227" s="65"/>
      <c r="BG227" s="65"/>
      <c r="BH227" s="65"/>
      <c r="BI227" s="65"/>
      <c r="BJ227" s="65"/>
      <c r="BK227" s="65"/>
      <c r="BL227" s="65"/>
      <c r="BM227" s="65"/>
      <c r="BN227" s="65"/>
      <c r="BO227" s="65"/>
      <c r="BP227" s="65"/>
      <c r="BQ227" s="65"/>
      <c r="BR227" s="65"/>
      <c r="BS227" s="65"/>
      <c r="BT227" s="65"/>
      <c r="BU227" s="65"/>
      <c r="BV227" s="65"/>
      <c r="BW227" s="65"/>
      <c r="BX227" s="65"/>
      <c r="BY227" s="65"/>
      <c r="BZ227" s="65"/>
      <c r="CA227" s="65"/>
      <c r="CB227" s="65"/>
      <c r="CC227" s="65"/>
      <c r="CD227" s="65"/>
      <c r="CE227" s="65"/>
      <c r="CF227" s="65"/>
      <c r="CG227" s="65"/>
      <c r="CH227" s="65"/>
      <c r="CI227" s="65"/>
      <c r="CJ227" s="65"/>
      <c r="CK227" s="65"/>
      <c r="CL227" s="65"/>
      <c r="CM227" s="65"/>
      <c r="CN227" s="65"/>
      <c r="CO227" s="65"/>
      <c r="CP227" s="65"/>
      <c r="CQ227" s="65"/>
    </row>
    <row r="228" spans="2:95" s="1" customFormat="1" ht="15" customHeight="1">
      <c r="B228" s="182" t="s">
        <v>24</v>
      </c>
      <c r="C228" s="183"/>
      <c r="D228" s="184">
        <v>20</v>
      </c>
      <c r="E228" s="175" t="s">
        <v>87</v>
      </c>
      <c r="F228" s="254">
        <f>'Radijo reitingai'!D75</f>
        <v>2.23</v>
      </c>
      <c r="G228" s="254">
        <f>'Radijo reitingai'!E75</f>
        <v>2.35</v>
      </c>
      <c r="H228" s="251">
        <f t="shared" si="111"/>
        <v>13.379999999999999</v>
      </c>
      <c r="I228" s="251">
        <f t="shared" si="112"/>
        <v>14.100000000000001</v>
      </c>
      <c r="J228" s="345">
        <v>6</v>
      </c>
      <c r="K228" s="185">
        <f t="shared" si="113"/>
        <v>6</v>
      </c>
      <c r="L228" s="186">
        <f t="shared" si="137"/>
        <v>55.25</v>
      </c>
      <c r="M228" s="243">
        <f t="shared" si="136"/>
        <v>390</v>
      </c>
      <c r="N228" s="188">
        <f t="shared" si="116"/>
        <v>0.15000000000000002</v>
      </c>
      <c r="O228" s="189">
        <f t="shared" si="126"/>
        <v>331.5</v>
      </c>
      <c r="P228" s="55"/>
      <c r="Q228" s="65"/>
      <c r="R228" s="65"/>
      <c r="S228" s="65"/>
      <c r="T228" s="65"/>
      <c r="U228" s="65"/>
      <c r="V228" s="65"/>
      <c r="W228" s="65"/>
      <c r="X228" s="65"/>
      <c r="Y228" s="65"/>
      <c r="Z228" s="65">
        <v>2</v>
      </c>
      <c r="AA228" s="65"/>
      <c r="AB228" s="65"/>
      <c r="AC228" s="65"/>
      <c r="AD228" s="65">
        <v>2</v>
      </c>
      <c r="AE228" s="65"/>
      <c r="AF228" s="65"/>
      <c r="AG228" s="65"/>
      <c r="AH228" s="65">
        <v>2</v>
      </c>
      <c r="AI228" s="65"/>
      <c r="AJ228" s="65"/>
      <c r="AK228" s="65"/>
      <c r="AL228" s="65"/>
      <c r="AM228" s="65"/>
      <c r="AN228" s="65"/>
      <c r="AO228" s="65"/>
      <c r="AP228" s="65"/>
      <c r="AQ228" s="65"/>
      <c r="AR228" s="65"/>
      <c r="AS228" s="65"/>
      <c r="AT228" s="65"/>
      <c r="AU228" s="65"/>
      <c r="AV228" s="65"/>
      <c r="AW228" s="65"/>
      <c r="AX228" s="65"/>
      <c r="AY228" s="65"/>
      <c r="AZ228" s="65"/>
      <c r="BA228" s="65"/>
      <c r="BB228" s="65"/>
      <c r="BC228" s="65"/>
      <c r="BD228" s="65"/>
      <c r="BE228" s="65"/>
      <c r="BF228" s="65"/>
      <c r="BG228" s="65"/>
      <c r="BH228" s="65"/>
      <c r="BI228" s="65"/>
      <c r="BJ228" s="65"/>
      <c r="BK228" s="65"/>
      <c r="BL228" s="65"/>
      <c r="BM228" s="65"/>
      <c r="BN228" s="65"/>
      <c r="BO228" s="65"/>
      <c r="BP228" s="65"/>
      <c r="BQ228" s="65"/>
      <c r="BR228" s="65"/>
      <c r="BS228" s="65"/>
      <c r="BT228" s="65"/>
      <c r="BU228" s="65"/>
      <c r="BV228" s="65"/>
      <c r="BW228" s="65"/>
      <c r="BX228" s="65"/>
      <c r="BY228" s="65"/>
      <c r="BZ228" s="65"/>
      <c r="CA228" s="65"/>
      <c r="CB228" s="65"/>
      <c r="CC228" s="65"/>
      <c r="CD228" s="65"/>
      <c r="CE228" s="65"/>
      <c r="CF228" s="65"/>
      <c r="CG228" s="65"/>
      <c r="CH228" s="65"/>
      <c r="CI228" s="65"/>
      <c r="CJ228" s="65"/>
      <c r="CK228" s="65"/>
      <c r="CL228" s="65"/>
      <c r="CM228" s="65"/>
      <c r="CN228" s="65"/>
      <c r="CO228" s="65"/>
      <c r="CP228" s="65"/>
      <c r="CQ228" s="65"/>
    </row>
    <row r="229" spans="2:95" s="1" customFormat="1" ht="15" customHeight="1">
      <c r="B229" s="108" t="s">
        <v>24</v>
      </c>
      <c r="C229" s="2"/>
      <c r="D229" s="56">
        <v>20</v>
      </c>
      <c r="E229" s="87" t="s">
        <v>88</v>
      </c>
      <c r="F229" s="253">
        <f>'Radijo reitingai'!D76</f>
        <v>1.97</v>
      </c>
      <c r="G229" s="253">
        <f>'Radijo reitingai'!E76</f>
        <v>2.27</v>
      </c>
      <c r="H229" s="250">
        <f t="shared" ref="H229:H252" si="138">F229*J229</f>
        <v>11.82</v>
      </c>
      <c r="I229" s="250">
        <f t="shared" ref="I229:I252" si="139">G229*J229</f>
        <v>13.620000000000001</v>
      </c>
      <c r="J229" s="344">
        <v>6</v>
      </c>
      <c r="K229" s="50">
        <f t="shared" ref="K229:K252" si="140">SUM(Q229:CQ229)</f>
        <v>6</v>
      </c>
      <c r="L229" s="137">
        <f t="shared" ref="L229:L230" si="141">80*0.85</f>
        <v>68</v>
      </c>
      <c r="M229" s="242">
        <f>80*J229</f>
        <v>480</v>
      </c>
      <c r="N229" s="134">
        <f t="shared" si="116"/>
        <v>0.15000000000000002</v>
      </c>
      <c r="O229" s="91">
        <f t="shared" ref="O229:O252" si="142">L229*J229</f>
        <v>408</v>
      </c>
      <c r="P229" s="55"/>
      <c r="Q229" s="65"/>
      <c r="R229" s="65"/>
      <c r="S229" s="65"/>
      <c r="T229" s="65"/>
      <c r="U229" s="65"/>
      <c r="V229" s="65"/>
      <c r="W229" s="65"/>
      <c r="X229" s="65"/>
      <c r="Y229" s="65"/>
      <c r="Z229" s="65"/>
      <c r="AA229" s="65">
        <v>2</v>
      </c>
      <c r="AB229" s="65"/>
      <c r="AC229" s="65">
        <v>2</v>
      </c>
      <c r="AD229" s="65"/>
      <c r="AE229" s="65">
        <v>2</v>
      </c>
      <c r="AF229" s="65"/>
      <c r="AG229" s="65"/>
      <c r="AH229" s="65"/>
      <c r="AI229" s="65"/>
      <c r="AJ229" s="65"/>
      <c r="AK229" s="65"/>
      <c r="AL229" s="65"/>
      <c r="AM229" s="65"/>
      <c r="AN229" s="65"/>
      <c r="AO229" s="65"/>
      <c r="AP229" s="65"/>
      <c r="AQ229" s="65"/>
      <c r="AR229" s="65"/>
      <c r="AS229" s="65"/>
      <c r="AT229" s="65"/>
      <c r="AU229" s="65"/>
      <c r="AV229" s="65"/>
      <c r="AW229" s="65"/>
      <c r="AX229" s="65"/>
      <c r="AY229" s="65"/>
      <c r="AZ229" s="65"/>
      <c r="BA229" s="65"/>
      <c r="BB229" s="65"/>
      <c r="BC229" s="65"/>
      <c r="BD229" s="65"/>
      <c r="BE229" s="65"/>
      <c r="BF229" s="65"/>
      <c r="BG229" s="65"/>
      <c r="BH229" s="65"/>
      <c r="BI229" s="65"/>
      <c r="BJ229" s="65"/>
      <c r="BK229" s="65"/>
      <c r="BL229" s="65"/>
      <c r="BM229" s="65"/>
      <c r="BN229" s="65"/>
      <c r="BO229" s="65"/>
      <c r="BP229" s="65"/>
      <c r="BQ229" s="65"/>
      <c r="BR229" s="65"/>
      <c r="BS229" s="65"/>
      <c r="BT229" s="65"/>
      <c r="BU229" s="65"/>
      <c r="BV229" s="65"/>
      <c r="BW229" s="65"/>
      <c r="BX229" s="65"/>
      <c r="BY229" s="65"/>
      <c r="BZ229" s="65"/>
      <c r="CA229" s="65"/>
      <c r="CB229" s="65"/>
      <c r="CC229" s="65"/>
      <c r="CD229" s="65"/>
      <c r="CE229" s="65"/>
      <c r="CF229" s="65"/>
      <c r="CG229" s="65"/>
      <c r="CH229" s="65"/>
      <c r="CI229" s="65"/>
      <c r="CJ229" s="65"/>
      <c r="CK229" s="65"/>
      <c r="CL229" s="65"/>
      <c r="CM229" s="65"/>
      <c r="CN229" s="65"/>
      <c r="CO229" s="65"/>
      <c r="CP229" s="65"/>
      <c r="CQ229" s="65"/>
    </row>
    <row r="230" spans="2:95" s="1" customFormat="1" ht="15" customHeight="1">
      <c r="B230" s="190" t="s">
        <v>24</v>
      </c>
      <c r="C230" s="191"/>
      <c r="D230" s="192">
        <v>20</v>
      </c>
      <c r="E230" s="168" t="s">
        <v>90</v>
      </c>
      <c r="F230" s="256">
        <f>'Radijo reitingai'!D77</f>
        <v>1.87</v>
      </c>
      <c r="G230" s="256">
        <f>'Radijo reitingai'!E77</f>
        <v>2.19</v>
      </c>
      <c r="H230" s="252">
        <f t="shared" si="138"/>
        <v>11.22</v>
      </c>
      <c r="I230" s="252">
        <f t="shared" si="139"/>
        <v>13.14</v>
      </c>
      <c r="J230" s="347">
        <v>6</v>
      </c>
      <c r="K230" s="193">
        <f t="shared" si="140"/>
        <v>6</v>
      </c>
      <c r="L230" s="194">
        <f t="shared" si="141"/>
        <v>68</v>
      </c>
      <c r="M230" s="244">
        <f>80*J230</f>
        <v>480</v>
      </c>
      <c r="N230" s="196">
        <f t="shared" ref="N230:N252" si="143">1-(O230/M230)</f>
        <v>0.15000000000000002</v>
      </c>
      <c r="O230" s="197">
        <f t="shared" si="142"/>
        <v>408</v>
      </c>
      <c r="P230" s="55"/>
      <c r="Q230" s="65"/>
      <c r="R230" s="65"/>
      <c r="S230" s="65"/>
      <c r="T230" s="65"/>
      <c r="U230" s="65"/>
      <c r="V230" s="65"/>
      <c r="W230" s="65"/>
      <c r="X230" s="65"/>
      <c r="Y230" s="65"/>
      <c r="Z230" s="65">
        <v>2</v>
      </c>
      <c r="AA230" s="65"/>
      <c r="AB230" s="65"/>
      <c r="AC230" s="65"/>
      <c r="AD230" s="65"/>
      <c r="AE230" s="65"/>
      <c r="AF230" s="65"/>
      <c r="AG230" s="65"/>
      <c r="AH230" s="65">
        <v>2</v>
      </c>
      <c r="AI230" s="65"/>
      <c r="AJ230" s="65">
        <v>2</v>
      </c>
      <c r="AK230" s="65"/>
      <c r="AL230" s="65"/>
      <c r="AM230" s="65"/>
      <c r="AN230" s="65"/>
      <c r="AO230" s="65"/>
      <c r="AP230" s="65"/>
      <c r="AQ230" s="65"/>
      <c r="AR230" s="65"/>
      <c r="AS230" s="65"/>
      <c r="AT230" s="65"/>
      <c r="AU230" s="65"/>
      <c r="AV230" s="65"/>
      <c r="AW230" s="65"/>
      <c r="AX230" s="65"/>
      <c r="AY230" s="65"/>
      <c r="AZ230" s="65"/>
      <c r="BA230" s="65"/>
      <c r="BB230" s="65"/>
      <c r="BC230" s="65"/>
      <c r="BD230" s="65"/>
      <c r="BE230" s="65"/>
      <c r="BF230" s="65"/>
      <c r="BG230" s="65"/>
      <c r="BH230" s="65"/>
      <c r="BI230" s="65"/>
      <c r="BJ230" s="65"/>
      <c r="BK230" s="65"/>
      <c r="BL230" s="65"/>
      <c r="BM230" s="65"/>
      <c r="BN230" s="65"/>
      <c r="BO230" s="65"/>
      <c r="BP230" s="65"/>
      <c r="BQ230" s="65"/>
      <c r="BR230" s="65"/>
      <c r="BS230" s="65"/>
      <c r="BT230" s="65"/>
      <c r="BU230" s="65"/>
      <c r="BV230" s="65"/>
      <c r="BW230" s="65"/>
      <c r="BX230" s="65"/>
      <c r="BY230" s="65"/>
      <c r="BZ230" s="65"/>
      <c r="CA230" s="65"/>
      <c r="CB230" s="65"/>
      <c r="CC230" s="65"/>
      <c r="CD230" s="65"/>
      <c r="CE230" s="65"/>
      <c r="CF230" s="65"/>
      <c r="CG230" s="65"/>
      <c r="CH230" s="65"/>
      <c r="CI230" s="65"/>
      <c r="CJ230" s="65"/>
      <c r="CK230" s="65"/>
      <c r="CL230" s="65"/>
      <c r="CM230" s="65"/>
      <c r="CN230" s="65"/>
      <c r="CO230" s="65"/>
      <c r="CP230" s="65"/>
      <c r="CQ230" s="65"/>
    </row>
    <row r="231" spans="2:95" s="1" customFormat="1" ht="15" customHeight="1">
      <c r="B231" s="108" t="s">
        <v>25</v>
      </c>
      <c r="C231" s="2"/>
      <c r="D231" s="56">
        <v>20</v>
      </c>
      <c r="E231" s="87" t="s">
        <v>79</v>
      </c>
      <c r="F231" s="253">
        <f>'Radijo reitingai'!D78</f>
        <v>2.4300000000000002</v>
      </c>
      <c r="G231" s="253">
        <f>'Radijo reitingai'!E78</f>
        <v>1.96</v>
      </c>
      <c r="H231" s="250">
        <f t="shared" si="138"/>
        <v>55.89</v>
      </c>
      <c r="I231" s="250">
        <f t="shared" si="139"/>
        <v>45.08</v>
      </c>
      <c r="J231" s="344">
        <v>23</v>
      </c>
      <c r="K231" s="50">
        <f t="shared" si="140"/>
        <v>23</v>
      </c>
      <c r="L231" s="137">
        <f>(((0.5+1.4)/2)*20)*0.6</f>
        <v>11.4</v>
      </c>
      <c r="M231" s="242">
        <f>(((0.5+1.4)/2)*20)*J231</f>
        <v>437</v>
      </c>
      <c r="N231" s="134">
        <f t="shared" si="143"/>
        <v>0.4</v>
      </c>
      <c r="O231" s="91">
        <f t="shared" si="142"/>
        <v>262.2</v>
      </c>
      <c r="P231" s="55"/>
      <c r="Q231" s="65"/>
      <c r="R231" s="65"/>
      <c r="S231" s="65"/>
      <c r="T231" s="65"/>
      <c r="U231" s="65"/>
      <c r="V231" s="65"/>
      <c r="W231" s="65"/>
      <c r="X231" s="65"/>
      <c r="Y231" s="65"/>
      <c r="Z231" s="65"/>
      <c r="AA231" s="65"/>
      <c r="AB231" s="65"/>
      <c r="AC231" s="65"/>
      <c r="AD231" s="65"/>
      <c r="AE231" s="65"/>
      <c r="AF231" s="65"/>
      <c r="AG231" s="65"/>
      <c r="AH231" s="65"/>
      <c r="AI231" s="65"/>
      <c r="AJ231" s="65"/>
      <c r="AK231" s="65"/>
      <c r="AL231" s="65"/>
      <c r="AM231" s="65"/>
      <c r="AN231" s="65"/>
      <c r="AO231" s="65"/>
      <c r="AP231" s="65"/>
      <c r="AQ231" s="65"/>
      <c r="AR231" s="65"/>
      <c r="AS231" s="65"/>
      <c r="AT231" s="65"/>
      <c r="AU231" s="65"/>
      <c r="AV231" s="65"/>
      <c r="AW231" s="65"/>
      <c r="AX231" s="65"/>
      <c r="AY231" s="65"/>
      <c r="AZ231" s="65"/>
      <c r="BA231" s="65"/>
      <c r="BB231" s="65"/>
      <c r="BC231" s="65"/>
      <c r="BD231" s="65"/>
      <c r="BE231" s="65"/>
      <c r="BF231" s="65"/>
      <c r="BG231" s="65"/>
      <c r="BH231" s="65"/>
      <c r="BI231" s="65"/>
      <c r="BJ231" s="65"/>
      <c r="BK231" s="65"/>
      <c r="BL231" s="65"/>
      <c r="BM231" s="65"/>
      <c r="BN231" s="65"/>
      <c r="BO231" s="65"/>
      <c r="BP231" s="65"/>
      <c r="BQ231" s="65"/>
      <c r="BR231" s="65"/>
      <c r="BS231" s="65"/>
      <c r="BT231" s="65"/>
      <c r="BU231" s="65"/>
      <c r="BV231" s="65"/>
      <c r="BW231" s="65"/>
      <c r="BX231" s="65"/>
      <c r="BY231" s="65"/>
      <c r="BZ231" s="65"/>
      <c r="CA231" s="65"/>
      <c r="CB231" s="65"/>
      <c r="CC231" s="65"/>
      <c r="CD231" s="65"/>
      <c r="CE231" s="65"/>
      <c r="CF231" s="65">
        <v>4</v>
      </c>
      <c r="CG231" s="65"/>
      <c r="CH231" s="65">
        <v>4</v>
      </c>
      <c r="CI231" s="65"/>
      <c r="CJ231" s="65">
        <v>4</v>
      </c>
      <c r="CK231" s="65"/>
      <c r="CL231" s="65">
        <v>4</v>
      </c>
      <c r="CM231" s="65"/>
      <c r="CN231" s="65">
        <v>4</v>
      </c>
      <c r="CO231" s="65"/>
      <c r="CP231" s="65">
        <v>3</v>
      </c>
      <c r="CQ231" s="65"/>
    </row>
    <row r="232" spans="2:95" s="1" customFormat="1" ht="15" customHeight="1">
      <c r="B232" s="108" t="s">
        <v>25</v>
      </c>
      <c r="C232" s="2"/>
      <c r="D232" s="56">
        <v>20</v>
      </c>
      <c r="E232" s="87" t="s">
        <v>80</v>
      </c>
      <c r="F232" s="253">
        <f>'Radijo reitingai'!D79</f>
        <v>2.85</v>
      </c>
      <c r="G232" s="253">
        <f>'Radijo reitingai'!E79</f>
        <v>2.23</v>
      </c>
      <c r="H232" s="250">
        <f t="shared" si="138"/>
        <v>65.55</v>
      </c>
      <c r="I232" s="250">
        <f t="shared" si="139"/>
        <v>51.29</v>
      </c>
      <c r="J232" s="344">
        <v>23</v>
      </c>
      <c r="K232" s="50">
        <f t="shared" si="140"/>
        <v>23</v>
      </c>
      <c r="L232" s="137">
        <f t="shared" ref="L232:L233" si="144">(((0.5+1.4)/2)*20)*0.6</f>
        <v>11.4</v>
      </c>
      <c r="M232" s="242">
        <f t="shared" ref="M232:M233" si="145">(((0.5+1.4)/2)*20)*J232</f>
        <v>437</v>
      </c>
      <c r="N232" s="134">
        <f t="shared" si="143"/>
        <v>0.4</v>
      </c>
      <c r="O232" s="91">
        <f t="shared" si="142"/>
        <v>262.2</v>
      </c>
      <c r="P232" s="55"/>
      <c r="Q232" s="65"/>
      <c r="R232" s="65"/>
      <c r="S232" s="65"/>
      <c r="T232" s="65"/>
      <c r="U232" s="65"/>
      <c r="V232" s="65"/>
      <c r="W232" s="65"/>
      <c r="X232" s="65"/>
      <c r="Y232" s="65"/>
      <c r="Z232" s="65"/>
      <c r="AA232" s="65"/>
      <c r="AB232" s="65"/>
      <c r="AC232" s="65"/>
      <c r="AD232" s="65"/>
      <c r="AE232" s="65"/>
      <c r="AF232" s="65"/>
      <c r="AG232" s="65"/>
      <c r="AH232" s="65"/>
      <c r="AI232" s="65"/>
      <c r="AJ232" s="65"/>
      <c r="AK232" s="65"/>
      <c r="AL232" s="65"/>
      <c r="AM232" s="65"/>
      <c r="AN232" s="65"/>
      <c r="AO232" s="65"/>
      <c r="AP232" s="65"/>
      <c r="AQ232" s="65"/>
      <c r="AR232" s="65"/>
      <c r="AS232" s="65"/>
      <c r="AT232" s="65"/>
      <c r="AU232" s="65"/>
      <c r="AV232" s="65"/>
      <c r="AW232" s="65"/>
      <c r="AX232" s="65"/>
      <c r="AY232" s="65"/>
      <c r="AZ232" s="65"/>
      <c r="BA232" s="65"/>
      <c r="BB232" s="65"/>
      <c r="BC232" s="65"/>
      <c r="BD232" s="65"/>
      <c r="BE232" s="65"/>
      <c r="BF232" s="65"/>
      <c r="BG232" s="65"/>
      <c r="BH232" s="65"/>
      <c r="BI232" s="65"/>
      <c r="BJ232" s="65"/>
      <c r="BK232" s="65"/>
      <c r="BL232" s="65"/>
      <c r="BM232" s="65"/>
      <c r="BN232" s="65"/>
      <c r="BO232" s="65"/>
      <c r="BP232" s="65"/>
      <c r="BQ232" s="65"/>
      <c r="BR232" s="65"/>
      <c r="BS232" s="65"/>
      <c r="BT232" s="65"/>
      <c r="BU232" s="65"/>
      <c r="BV232" s="65"/>
      <c r="BW232" s="65"/>
      <c r="BX232" s="65"/>
      <c r="BY232" s="65"/>
      <c r="BZ232" s="65"/>
      <c r="CA232" s="65"/>
      <c r="CB232" s="65"/>
      <c r="CC232" s="65"/>
      <c r="CD232" s="65"/>
      <c r="CE232" s="65"/>
      <c r="CF232" s="65"/>
      <c r="CG232" s="65">
        <v>4</v>
      </c>
      <c r="CH232" s="65"/>
      <c r="CI232" s="65">
        <v>4</v>
      </c>
      <c r="CJ232" s="65"/>
      <c r="CK232" s="65">
        <v>4</v>
      </c>
      <c r="CL232" s="65"/>
      <c r="CM232" s="65">
        <v>4</v>
      </c>
      <c r="CN232" s="65"/>
      <c r="CO232" s="65">
        <v>4</v>
      </c>
      <c r="CP232" s="65"/>
      <c r="CQ232" s="65">
        <v>3</v>
      </c>
    </row>
    <row r="233" spans="2:95" s="1" customFormat="1" ht="15" customHeight="1">
      <c r="B233" s="182" t="s">
        <v>25</v>
      </c>
      <c r="C233" s="183"/>
      <c r="D233" s="184">
        <v>20</v>
      </c>
      <c r="E233" s="175" t="s">
        <v>81</v>
      </c>
      <c r="F233" s="254">
        <f>'Radijo reitingai'!D80</f>
        <v>2.46</v>
      </c>
      <c r="G233" s="254">
        <f>'Radijo reitingai'!E80</f>
        <v>2.1</v>
      </c>
      <c r="H233" s="251">
        <f t="shared" si="138"/>
        <v>54.12</v>
      </c>
      <c r="I233" s="251">
        <f t="shared" si="139"/>
        <v>46.2</v>
      </c>
      <c r="J233" s="345">
        <v>22</v>
      </c>
      <c r="K233" s="185">
        <f t="shared" si="140"/>
        <v>22</v>
      </c>
      <c r="L233" s="186">
        <f t="shared" si="144"/>
        <v>11.4</v>
      </c>
      <c r="M233" s="243">
        <f t="shared" si="145"/>
        <v>418</v>
      </c>
      <c r="N233" s="188">
        <f t="shared" si="143"/>
        <v>0.4</v>
      </c>
      <c r="O233" s="189">
        <f t="shared" si="142"/>
        <v>250.8</v>
      </c>
      <c r="P233" s="55"/>
      <c r="Q233" s="65"/>
      <c r="R233" s="65"/>
      <c r="S233" s="65"/>
      <c r="T233" s="65"/>
      <c r="U233" s="65"/>
      <c r="V233" s="65"/>
      <c r="W233" s="65"/>
      <c r="X233" s="65"/>
      <c r="Y233" s="65"/>
      <c r="Z233" s="65"/>
      <c r="AA233" s="65"/>
      <c r="AB233" s="65"/>
      <c r="AC233" s="65"/>
      <c r="AD233" s="65"/>
      <c r="AE233" s="65"/>
      <c r="AF233" s="65"/>
      <c r="AG233" s="65"/>
      <c r="AH233" s="65"/>
      <c r="AI233" s="65"/>
      <c r="AJ233" s="65"/>
      <c r="AK233" s="65"/>
      <c r="AL233" s="65"/>
      <c r="AM233" s="65"/>
      <c r="AN233" s="65"/>
      <c r="AO233" s="65"/>
      <c r="AP233" s="65"/>
      <c r="AQ233" s="65"/>
      <c r="AR233" s="65"/>
      <c r="AS233" s="65"/>
      <c r="AT233" s="65"/>
      <c r="AU233" s="65"/>
      <c r="AV233" s="65"/>
      <c r="AW233" s="65"/>
      <c r="AX233" s="65"/>
      <c r="AY233" s="65"/>
      <c r="AZ233" s="65"/>
      <c r="BA233" s="65"/>
      <c r="BB233" s="65"/>
      <c r="BC233" s="65"/>
      <c r="BD233" s="65"/>
      <c r="BE233" s="65"/>
      <c r="BF233" s="65"/>
      <c r="BG233" s="65"/>
      <c r="BH233" s="65"/>
      <c r="BI233" s="65"/>
      <c r="BJ233" s="65"/>
      <c r="BK233" s="65"/>
      <c r="BL233" s="65"/>
      <c r="BM233" s="65"/>
      <c r="BN233" s="65"/>
      <c r="BO233" s="65"/>
      <c r="BP233" s="65"/>
      <c r="BQ233" s="65"/>
      <c r="BR233" s="65"/>
      <c r="BS233" s="65"/>
      <c r="BT233" s="65"/>
      <c r="BU233" s="65"/>
      <c r="BV233" s="65"/>
      <c r="BW233" s="65"/>
      <c r="BX233" s="65"/>
      <c r="BY233" s="65"/>
      <c r="BZ233" s="65"/>
      <c r="CA233" s="65"/>
      <c r="CB233" s="65"/>
      <c r="CC233" s="65"/>
      <c r="CD233" s="65"/>
      <c r="CE233" s="65"/>
      <c r="CF233" s="65">
        <v>4</v>
      </c>
      <c r="CG233" s="65"/>
      <c r="CH233" s="65">
        <v>4</v>
      </c>
      <c r="CI233" s="65"/>
      <c r="CJ233" s="65">
        <v>4</v>
      </c>
      <c r="CK233" s="65"/>
      <c r="CL233" s="65">
        <v>4</v>
      </c>
      <c r="CM233" s="65"/>
      <c r="CN233" s="65">
        <v>4</v>
      </c>
      <c r="CO233" s="65"/>
      <c r="CP233" s="65">
        <v>2</v>
      </c>
      <c r="CQ233" s="65"/>
    </row>
    <row r="234" spans="2:95" s="1" customFormat="1" ht="15" hidden="1" customHeight="1">
      <c r="B234" s="108" t="s">
        <v>25</v>
      </c>
      <c r="C234" s="2"/>
      <c r="D234" s="56">
        <v>20</v>
      </c>
      <c r="E234" s="230" t="s">
        <v>82</v>
      </c>
      <c r="F234" s="253">
        <f>'Radijo reitingai'!D81</f>
        <v>2.25</v>
      </c>
      <c r="G234" s="253">
        <f>'Radijo reitingai'!E81</f>
        <v>2.0699999999999998</v>
      </c>
      <c r="H234" s="250">
        <f t="shared" si="138"/>
        <v>0</v>
      </c>
      <c r="I234" s="250">
        <f t="shared" si="139"/>
        <v>0</v>
      </c>
      <c r="J234" s="344">
        <v>0</v>
      </c>
      <c r="K234" s="50">
        <f t="shared" si="140"/>
        <v>0</v>
      </c>
      <c r="L234" s="137">
        <f>(0.9*20)*0.6</f>
        <v>10.799999999999999</v>
      </c>
      <c r="M234" s="242">
        <f>(0.9*20)*J234</f>
        <v>0</v>
      </c>
      <c r="N234" s="134" t="e">
        <f t="shared" si="143"/>
        <v>#DIV/0!</v>
      </c>
      <c r="O234" s="91">
        <f t="shared" si="142"/>
        <v>0</v>
      </c>
      <c r="P234" s="55"/>
      <c r="Q234" s="65"/>
      <c r="R234" s="65"/>
      <c r="S234" s="65"/>
      <c r="T234" s="65"/>
      <c r="U234" s="65"/>
      <c r="V234" s="65"/>
      <c r="W234" s="65"/>
      <c r="X234" s="65"/>
      <c r="Y234" s="65"/>
      <c r="Z234" s="65"/>
      <c r="AA234" s="65"/>
      <c r="AB234" s="65"/>
      <c r="AC234" s="65"/>
      <c r="AD234" s="65"/>
      <c r="AE234" s="65"/>
      <c r="AF234" s="65"/>
      <c r="AG234" s="65"/>
      <c r="AH234" s="65"/>
      <c r="AI234" s="65"/>
      <c r="AJ234" s="65"/>
      <c r="AK234" s="65"/>
      <c r="AL234" s="65"/>
      <c r="AM234" s="65"/>
      <c r="AN234" s="65"/>
      <c r="AO234" s="65"/>
      <c r="AP234" s="65"/>
      <c r="AQ234" s="65"/>
      <c r="AR234" s="65"/>
      <c r="AS234" s="65"/>
      <c r="AT234" s="65"/>
      <c r="AU234" s="65"/>
      <c r="AV234" s="65"/>
      <c r="AW234" s="65"/>
      <c r="AX234" s="65"/>
      <c r="AY234" s="65"/>
      <c r="AZ234" s="65"/>
      <c r="BA234" s="65"/>
      <c r="BB234" s="65"/>
      <c r="BC234" s="65"/>
      <c r="BD234" s="65"/>
      <c r="BE234" s="65"/>
      <c r="BF234" s="65"/>
      <c r="BG234" s="65"/>
      <c r="BH234" s="65"/>
      <c r="BI234" s="65"/>
      <c r="BJ234" s="65"/>
      <c r="BK234" s="65"/>
      <c r="BL234" s="65"/>
      <c r="BM234" s="65"/>
      <c r="BN234" s="65"/>
      <c r="BO234" s="65"/>
      <c r="BP234" s="65"/>
      <c r="BQ234" s="65"/>
      <c r="BR234" s="65"/>
      <c r="BS234" s="65"/>
      <c r="BT234" s="65"/>
      <c r="BU234" s="65"/>
      <c r="BV234" s="65"/>
      <c r="BW234" s="65"/>
      <c r="BX234" s="65"/>
      <c r="BY234" s="65"/>
      <c r="BZ234" s="65"/>
      <c r="CA234" s="65"/>
      <c r="CB234" s="65"/>
      <c r="CC234" s="65"/>
      <c r="CD234" s="65"/>
      <c r="CE234" s="65"/>
      <c r="CF234" s="65"/>
      <c r="CG234" s="65"/>
      <c r="CH234" s="65"/>
      <c r="CI234" s="65"/>
      <c r="CJ234" s="65"/>
      <c r="CK234" s="65"/>
      <c r="CL234" s="65"/>
      <c r="CM234" s="65"/>
      <c r="CN234" s="65"/>
      <c r="CO234" s="65"/>
      <c r="CP234" s="65"/>
      <c r="CQ234" s="65"/>
    </row>
    <row r="235" spans="2:95" s="1" customFormat="1" ht="15" hidden="1" customHeight="1">
      <c r="B235" s="108" t="s">
        <v>25</v>
      </c>
      <c r="C235" s="2"/>
      <c r="D235" s="56">
        <v>20</v>
      </c>
      <c r="E235" s="230" t="s">
        <v>83</v>
      </c>
      <c r="F235" s="253">
        <f>'Radijo reitingai'!D82</f>
        <v>1.75</v>
      </c>
      <c r="G235" s="253">
        <f>'Radijo reitingai'!E82</f>
        <v>1.57</v>
      </c>
      <c r="H235" s="250">
        <f t="shared" si="138"/>
        <v>0</v>
      </c>
      <c r="I235" s="250">
        <f t="shared" si="139"/>
        <v>0</v>
      </c>
      <c r="J235" s="344">
        <v>0</v>
      </c>
      <c r="K235" s="50">
        <f t="shared" si="140"/>
        <v>0</v>
      </c>
      <c r="L235" s="137">
        <f t="shared" ref="L235:L239" si="146">(0.9*20)*0.6</f>
        <v>10.799999999999999</v>
      </c>
      <c r="M235" s="242">
        <f t="shared" ref="M235:M239" si="147">(0.9*20)*J235</f>
        <v>0</v>
      </c>
      <c r="N235" s="134" t="e">
        <f t="shared" si="143"/>
        <v>#DIV/0!</v>
      </c>
      <c r="O235" s="91">
        <f t="shared" si="142"/>
        <v>0</v>
      </c>
      <c r="P235" s="55"/>
      <c r="Q235" s="65"/>
      <c r="R235" s="65"/>
      <c r="S235" s="65"/>
      <c r="T235" s="65"/>
      <c r="U235" s="65"/>
      <c r="V235" s="65"/>
      <c r="W235" s="65"/>
      <c r="X235" s="65"/>
      <c r="Y235" s="65"/>
      <c r="Z235" s="65"/>
      <c r="AA235" s="65"/>
      <c r="AB235" s="65"/>
      <c r="AC235" s="65"/>
      <c r="AD235" s="65"/>
      <c r="AE235" s="65"/>
      <c r="AF235" s="65"/>
      <c r="AG235" s="65"/>
      <c r="AH235" s="65"/>
      <c r="AI235" s="65"/>
      <c r="AJ235" s="65"/>
      <c r="AK235" s="65"/>
      <c r="AL235" s="65"/>
      <c r="AM235" s="65"/>
      <c r="AN235" s="65"/>
      <c r="AO235" s="65"/>
      <c r="AP235" s="65"/>
      <c r="AQ235" s="65"/>
      <c r="AR235" s="65"/>
      <c r="AS235" s="65"/>
      <c r="AT235" s="65"/>
      <c r="AU235" s="65"/>
      <c r="AV235" s="65"/>
      <c r="AW235" s="65"/>
      <c r="AX235" s="65"/>
      <c r="AY235" s="65"/>
      <c r="AZ235" s="65"/>
      <c r="BA235" s="65"/>
      <c r="BB235" s="65"/>
      <c r="BC235" s="65"/>
      <c r="BD235" s="65"/>
      <c r="BE235" s="65"/>
      <c r="BF235" s="65"/>
      <c r="BG235" s="65"/>
      <c r="BH235" s="65"/>
      <c r="BI235" s="65"/>
      <c r="BJ235" s="65"/>
      <c r="BK235" s="65"/>
      <c r="BL235" s="65"/>
      <c r="BM235" s="65"/>
      <c r="BN235" s="65"/>
      <c r="BO235" s="65"/>
      <c r="BP235" s="65"/>
      <c r="BQ235" s="65"/>
      <c r="BR235" s="65"/>
      <c r="BS235" s="65"/>
      <c r="BT235" s="65"/>
      <c r="BU235" s="65"/>
      <c r="BV235" s="65"/>
      <c r="BW235" s="65"/>
      <c r="BX235" s="65"/>
      <c r="BY235" s="65"/>
      <c r="BZ235" s="65"/>
      <c r="CA235" s="65"/>
      <c r="CB235" s="65"/>
      <c r="CC235" s="65"/>
      <c r="CD235" s="65"/>
      <c r="CE235" s="65"/>
      <c r="CF235" s="65"/>
      <c r="CG235" s="65"/>
      <c r="CH235" s="65"/>
      <c r="CI235" s="65"/>
      <c r="CJ235" s="65"/>
      <c r="CK235" s="65"/>
      <c r="CL235" s="65"/>
      <c r="CM235" s="65"/>
      <c r="CN235" s="65"/>
      <c r="CO235" s="65"/>
      <c r="CP235" s="65"/>
      <c r="CQ235" s="65"/>
    </row>
    <row r="236" spans="2:95" s="1" customFormat="1" ht="15" customHeight="1">
      <c r="B236" s="108" t="s">
        <v>25</v>
      </c>
      <c r="C236" s="2"/>
      <c r="D236" s="56">
        <v>20</v>
      </c>
      <c r="E236" s="87" t="s">
        <v>84</v>
      </c>
      <c r="F236" s="253">
        <f>'Radijo reitingai'!D83</f>
        <v>1.72</v>
      </c>
      <c r="G236" s="253">
        <f>'Radijo reitingai'!E83</f>
        <v>1.43</v>
      </c>
      <c r="H236" s="250">
        <f t="shared" si="138"/>
        <v>58.48</v>
      </c>
      <c r="I236" s="250">
        <f t="shared" si="139"/>
        <v>48.62</v>
      </c>
      <c r="J236" s="344">
        <v>34</v>
      </c>
      <c r="K236" s="50">
        <f t="shared" si="140"/>
        <v>34</v>
      </c>
      <c r="L236" s="137">
        <f t="shared" si="146"/>
        <v>10.799999999999999</v>
      </c>
      <c r="M236" s="242">
        <f t="shared" si="147"/>
        <v>612</v>
      </c>
      <c r="N236" s="134">
        <f t="shared" si="143"/>
        <v>0.4</v>
      </c>
      <c r="O236" s="91">
        <f t="shared" si="142"/>
        <v>367.2</v>
      </c>
      <c r="P236" s="55"/>
      <c r="Q236" s="65"/>
      <c r="R236" s="65"/>
      <c r="S236" s="65"/>
      <c r="T236" s="65"/>
      <c r="U236" s="65"/>
      <c r="V236" s="65"/>
      <c r="W236" s="65"/>
      <c r="X236" s="65"/>
      <c r="Y236" s="65"/>
      <c r="Z236" s="65"/>
      <c r="AA236" s="65"/>
      <c r="AB236" s="65"/>
      <c r="AC236" s="65"/>
      <c r="AD236" s="65"/>
      <c r="AE236" s="65"/>
      <c r="AF236" s="65"/>
      <c r="AG236" s="65"/>
      <c r="AH236" s="65"/>
      <c r="AI236" s="65"/>
      <c r="AJ236" s="65"/>
      <c r="AK236" s="65"/>
      <c r="AL236" s="65"/>
      <c r="AM236" s="65"/>
      <c r="AN236" s="65"/>
      <c r="AO236" s="65"/>
      <c r="AP236" s="65"/>
      <c r="AQ236" s="65"/>
      <c r="AR236" s="65"/>
      <c r="AS236" s="65"/>
      <c r="AT236" s="65"/>
      <c r="AU236" s="65"/>
      <c r="AV236" s="65"/>
      <c r="AW236" s="65"/>
      <c r="AX236" s="65"/>
      <c r="AY236" s="65"/>
      <c r="AZ236" s="65"/>
      <c r="BA236" s="65"/>
      <c r="BB236" s="65"/>
      <c r="BC236" s="65"/>
      <c r="BD236" s="65"/>
      <c r="BE236" s="65"/>
      <c r="BF236" s="65"/>
      <c r="BG236" s="65"/>
      <c r="BH236" s="65"/>
      <c r="BI236" s="65"/>
      <c r="BJ236" s="65"/>
      <c r="BK236" s="65"/>
      <c r="BL236" s="65"/>
      <c r="BM236" s="65"/>
      <c r="BN236" s="65"/>
      <c r="BO236" s="65"/>
      <c r="BP236" s="65"/>
      <c r="BQ236" s="65"/>
      <c r="BR236" s="65"/>
      <c r="BS236" s="65"/>
      <c r="BT236" s="65"/>
      <c r="BU236" s="65"/>
      <c r="BV236" s="65"/>
      <c r="BW236" s="65"/>
      <c r="BX236" s="65"/>
      <c r="BY236" s="65"/>
      <c r="BZ236" s="65"/>
      <c r="CA236" s="65"/>
      <c r="CB236" s="65"/>
      <c r="CC236" s="65"/>
      <c r="CD236" s="65"/>
      <c r="CE236" s="65">
        <v>5</v>
      </c>
      <c r="CF236" s="65"/>
      <c r="CG236" s="65">
        <v>5</v>
      </c>
      <c r="CH236" s="65"/>
      <c r="CI236" s="65">
        <v>5</v>
      </c>
      <c r="CJ236" s="65"/>
      <c r="CK236" s="65">
        <v>5</v>
      </c>
      <c r="CL236" s="65"/>
      <c r="CM236" s="65">
        <v>5</v>
      </c>
      <c r="CN236" s="65"/>
      <c r="CO236" s="65">
        <v>5</v>
      </c>
      <c r="CP236" s="65"/>
      <c r="CQ236" s="65">
        <v>4</v>
      </c>
    </row>
    <row r="237" spans="2:95" s="1" customFormat="1" ht="15" customHeight="1">
      <c r="B237" s="108" t="s">
        <v>25</v>
      </c>
      <c r="C237" s="2"/>
      <c r="D237" s="56">
        <v>20</v>
      </c>
      <c r="E237" s="87" t="s">
        <v>85</v>
      </c>
      <c r="F237" s="253">
        <f>'Radijo reitingai'!D84</f>
        <v>1.58</v>
      </c>
      <c r="G237" s="253">
        <f>'Radijo reitingai'!E84</f>
        <v>1.45</v>
      </c>
      <c r="H237" s="250">
        <f t="shared" si="138"/>
        <v>53.72</v>
      </c>
      <c r="I237" s="250">
        <f t="shared" si="139"/>
        <v>49.3</v>
      </c>
      <c r="J237" s="344">
        <v>34</v>
      </c>
      <c r="K237" s="50">
        <f t="shared" si="140"/>
        <v>34</v>
      </c>
      <c r="L237" s="137">
        <f t="shared" si="146"/>
        <v>10.799999999999999</v>
      </c>
      <c r="M237" s="242">
        <f t="shared" si="147"/>
        <v>612</v>
      </c>
      <c r="N237" s="134">
        <f t="shared" si="143"/>
        <v>0.4</v>
      </c>
      <c r="O237" s="91">
        <f t="shared" si="142"/>
        <v>367.2</v>
      </c>
      <c r="P237" s="55"/>
      <c r="Q237" s="65"/>
      <c r="R237" s="65"/>
      <c r="S237" s="65"/>
      <c r="T237" s="65"/>
      <c r="U237" s="65"/>
      <c r="V237" s="65"/>
      <c r="W237" s="65"/>
      <c r="X237" s="65"/>
      <c r="Y237" s="65"/>
      <c r="Z237" s="65"/>
      <c r="AA237" s="65"/>
      <c r="AB237" s="65"/>
      <c r="AC237" s="65"/>
      <c r="AD237" s="65"/>
      <c r="AE237" s="65"/>
      <c r="AF237" s="65"/>
      <c r="AG237" s="65"/>
      <c r="AH237" s="65"/>
      <c r="AI237" s="65"/>
      <c r="AJ237" s="65"/>
      <c r="AK237" s="65"/>
      <c r="AL237" s="65"/>
      <c r="AM237" s="65"/>
      <c r="AN237" s="65"/>
      <c r="AO237" s="65"/>
      <c r="AP237" s="65"/>
      <c r="AQ237" s="65"/>
      <c r="AR237" s="65"/>
      <c r="AS237" s="65"/>
      <c r="AT237" s="65"/>
      <c r="AU237" s="65"/>
      <c r="AV237" s="65"/>
      <c r="AW237" s="65"/>
      <c r="AX237" s="65"/>
      <c r="AY237" s="65"/>
      <c r="AZ237" s="65"/>
      <c r="BA237" s="65"/>
      <c r="BB237" s="65"/>
      <c r="BC237" s="65"/>
      <c r="BD237" s="65"/>
      <c r="BE237" s="65"/>
      <c r="BF237" s="65"/>
      <c r="BG237" s="65"/>
      <c r="BH237" s="65"/>
      <c r="BI237" s="65"/>
      <c r="BJ237" s="65"/>
      <c r="BK237" s="65"/>
      <c r="BL237" s="65"/>
      <c r="BM237" s="65"/>
      <c r="BN237" s="65"/>
      <c r="BO237" s="65"/>
      <c r="BP237" s="65"/>
      <c r="BQ237" s="65"/>
      <c r="BR237" s="65"/>
      <c r="BS237" s="65"/>
      <c r="BT237" s="65"/>
      <c r="BU237" s="65"/>
      <c r="BV237" s="65"/>
      <c r="BW237" s="65"/>
      <c r="BX237" s="65"/>
      <c r="BY237" s="65"/>
      <c r="BZ237" s="65"/>
      <c r="CA237" s="65"/>
      <c r="CB237" s="65"/>
      <c r="CC237" s="65"/>
      <c r="CD237" s="65">
        <v>5</v>
      </c>
      <c r="CE237" s="65"/>
      <c r="CF237" s="65">
        <v>5</v>
      </c>
      <c r="CG237" s="65"/>
      <c r="CH237" s="65">
        <v>5</v>
      </c>
      <c r="CI237" s="65"/>
      <c r="CJ237" s="65">
        <v>5</v>
      </c>
      <c r="CK237" s="65"/>
      <c r="CL237" s="65">
        <v>5</v>
      </c>
      <c r="CM237" s="65"/>
      <c r="CN237" s="65">
        <v>5</v>
      </c>
      <c r="CO237" s="65"/>
      <c r="CP237" s="65">
        <v>4</v>
      </c>
      <c r="CQ237" s="65"/>
    </row>
    <row r="238" spans="2:95" s="1" customFormat="1" ht="15" customHeight="1">
      <c r="B238" s="108" t="s">
        <v>25</v>
      </c>
      <c r="C238" s="2"/>
      <c r="D238" s="56">
        <v>20</v>
      </c>
      <c r="E238" s="87" t="s">
        <v>86</v>
      </c>
      <c r="F238" s="253">
        <f>'Radijo reitingai'!D85</f>
        <v>1.35</v>
      </c>
      <c r="G238" s="253">
        <f>'Radijo reitingai'!E85</f>
        <v>1.22</v>
      </c>
      <c r="H238" s="250">
        <f t="shared" si="138"/>
        <v>45.900000000000006</v>
      </c>
      <c r="I238" s="250">
        <f t="shared" si="139"/>
        <v>41.48</v>
      </c>
      <c r="J238" s="344">
        <v>34</v>
      </c>
      <c r="K238" s="50">
        <f t="shared" si="140"/>
        <v>34</v>
      </c>
      <c r="L238" s="137">
        <f t="shared" si="146"/>
        <v>10.799999999999999</v>
      </c>
      <c r="M238" s="242">
        <f t="shared" si="147"/>
        <v>612</v>
      </c>
      <c r="N238" s="134">
        <f t="shared" si="143"/>
        <v>0.4</v>
      </c>
      <c r="O238" s="91">
        <f t="shared" si="142"/>
        <v>367.2</v>
      </c>
      <c r="P238" s="55"/>
      <c r="Q238" s="65"/>
      <c r="R238" s="65"/>
      <c r="S238" s="65"/>
      <c r="T238" s="65"/>
      <c r="U238" s="65"/>
      <c r="V238" s="65"/>
      <c r="W238" s="65"/>
      <c r="X238" s="65"/>
      <c r="Y238" s="65"/>
      <c r="Z238" s="65"/>
      <c r="AA238" s="65"/>
      <c r="AB238" s="65"/>
      <c r="AC238" s="65"/>
      <c r="AD238" s="65"/>
      <c r="AE238" s="65"/>
      <c r="AF238" s="65"/>
      <c r="AG238" s="65"/>
      <c r="AH238" s="65"/>
      <c r="AI238" s="65"/>
      <c r="AJ238" s="65"/>
      <c r="AK238" s="65"/>
      <c r="AL238" s="65"/>
      <c r="AM238" s="65"/>
      <c r="AN238" s="65"/>
      <c r="AO238" s="65"/>
      <c r="AP238" s="65"/>
      <c r="AQ238" s="65"/>
      <c r="AR238" s="65"/>
      <c r="AS238" s="65"/>
      <c r="AT238" s="65"/>
      <c r="AU238" s="65"/>
      <c r="AV238" s="65"/>
      <c r="AW238" s="65"/>
      <c r="AX238" s="65"/>
      <c r="AY238" s="65"/>
      <c r="AZ238" s="65"/>
      <c r="BA238" s="65"/>
      <c r="BB238" s="65"/>
      <c r="BC238" s="65"/>
      <c r="BD238" s="65"/>
      <c r="BE238" s="65"/>
      <c r="BF238" s="65"/>
      <c r="BG238" s="65"/>
      <c r="BH238" s="65"/>
      <c r="BI238" s="65"/>
      <c r="BJ238" s="65"/>
      <c r="BK238" s="65"/>
      <c r="BL238" s="65"/>
      <c r="BM238" s="65"/>
      <c r="BN238" s="65"/>
      <c r="BO238" s="65"/>
      <c r="BP238" s="65"/>
      <c r="BQ238" s="65"/>
      <c r="BR238" s="65"/>
      <c r="BS238" s="65"/>
      <c r="BT238" s="65"/>
      <c r="BU238" s="65"/>
      <c r="BV238" s="65"/>
      <c r="BW238" s="65"/>
      <c r="BX238" s="65"/>
      <c r="BY238" s="65"/>
      <c r="BZ238" s="65"/>
      <c r="CA238" s="65"/>
      <c r="CB238" s="65"/>
      <c r="CC238" s="65"/>
      <c r="CD238" s="65"/>
      <c r="CE238" s="65">
        <v>5</v>
      </c>
      <c r="CF238" s="65"/>
      <c r="CG238" s="65">
        <v>5</v>
      </c>
      <c r="CH238" s="65"/>
      <c r="CI238" s="65">
        <v>5</v>
      </c>
      <c r="CJ238" s="65"/>
      <c r="CK238" s="65">
        <v>5</v>
      </c>
      <c r="CL238" s="65"/>
      <c r="CM238" s="65">
        <v>5</v>
      </c>
      <c r="CN238" s="65"/>
      <c r="CO238" s="65">
        <v>5</v>
      </c>
      <c r="CP238" s="65"/>
      <c r="CQ238" s="65">
        <v>4</v>
      </c>
    </row>
    <row r="239" spans="2:95" s="1" customFormat="1" ht="15" customHeight="1">
      <c r="B239" s="182" t="s">
        <v>25</v>
      </c>
      <c r="C239" s="183"/>
      <c r="D239" s="184">
        <v>20</v>
      </c>
      <c r="E239" s="175" t="s">
        <v>87</v>
      </c>
      <c r="F239" s="254">
        <f>'Radijo reitingai'!D86</f>
        <v>1.35</v>
      </c>
      <c r="G239" s="254">
        <f>'Radijo reitingai'!E86</f>
        <v>1.26</v>
      </c>
      <c r="H239" s="251">
        <f t="shared" si="138"/>
        <v>44.550000000000004</v>
      </c>
      <c r="I239" s="251">
        <f t="shared" si="139"/>
        <v>41.58</v>
      </c>
      <c r="J239" s="345">
        <v>33</v>
      </c>
      <c r="K239" s="185">
        <f t="shared" si="140"/>
        <v>33</v>
      </c>
      <c r="L239" s="186">
        <f t="shared" si="146"/>
        <v>10.799999999999999</v>
      </c>
      <c r="M239" s="243">
        <f t="shared" si="147"/>
        <v>594</v>
      </c>
      <c r="N239" s="188">
        <f t="shared" si="143"/>
        <v>0.4</v>
      </c>
      <c r="O239" s="189">
        <f t="shared" si="142"/>
        <v>356.4</v>
      </c>
      <c r="P239" s="55"/>
      <c r="Q239" s="65"/>
      <c r="R239" s="65"/>
      <c r="S239" s="65"/>
      <c r="T239" s="65"/>
      <c r="U239" s="65"/>
      <c r="V239" s="65"/>
      <c r="W239" s="65"/>
      <c r="X239" s="65"/>
      <c r="Y239" s="65"/>
      <c r="Z239" s="65"/>
      <c r="AA239" s="65"/>
      <c r="AB239" s="65"/>
      <c r="AC239" s="65"/>
      <c r="AD239" s="65"/>
      <c r="AE239" s="65"/>
      <c r="AF239" s="65"/>
      <c r="AG239" s="65"/>
      <c r="AH239" s="65"/>
      <c r="AI239" s="65"/>
      <c r="AJ239" s="65"/>
      <c r="AK239" s="65"/>
      <c r="AL239" s="65"/>
      <c r="AM239" s="65"/>
      <c r="AN239" s="65"/>
      <c r="AO239" s="65"/>
      <c r="AP239" s="65"/>
      <c r="AQ239" s="65"/>
      <c r="AR239" s="65"/>
      <c r="AS239" s="65"/>
      <c r="AT239" s="65"/>
      <c r="AU239" s="65"/>
      <c r="AV239" s="65"/>
      <c r="AW239" s="65"/>
      <c r="AX239" s="65"/>
      <c r="AY239" s="65"/>
      <c r="AZ239" s="65"/>
      <c r="BA239" s="65"/>
      <c r="BB239" s="65"/>
      <c r="BC239" s="65"/>
      <c r="BD239" s="65"/>
      <c r="BE239" s="65"/>
      <c r="BF239" s="65"/>
      <c r="BG239" s="65"/>
      <c r="BH239" s="65"/>
      <c r="BI239" s="65"/>
      <c r="BJ239" s="65"/>
      <c r="BK239" s="65"/>
      <c r="BL239" s="65"/>
      <c r="BM239" s="65"/>
      <c r="BN239" s="65"/>
      <c r="BO239" s="65"/>
      <c r="BP239" s="65"/>
      <c r="BQ239" s="65"/>
      <c r="BR239" s="65"/>
      <c r="BS239" s="65"/>
      <c r="BT239" s="65"/>
      <c r="BU239" s="65"/>
      <c r="BV239" s="65"/>
      <c r="BW239" s="65"/>
      <c r="BX239" s="65"/>
      <c r="BY239" s="65"/>
      <c r="BZ239" s="65"/>
      <c r="CA239" s="65"/>
      <c r="CB239" s="65"/>
      <c r="CC239" s="65"/>
      <c r="CD239" s="65">
        <v>5</v>
      </c>
      <c r="CE239" s="65"/>
      <c r="CF239" s="65">
        <v>5</v>
      </c>
      <c r="CG239" s="65"/>
      <c r="CH239" s="65">
        <v>5</v>
      </c>
      <c r="CI239" s="65"/>
      <c r="CJ239" s="65">
        <v>5</v>
      </c>
      <c r="CK239" s="65"/>
      <c r="CL239" s="65">
        <v>5</v>
      </c>
      <c r="CM239" s="65"/>
      <c r="CN239" s="65">
        <v>4</v>
      </c>
      <c r="CO239" s="65"/>
      <c r="CP239" s="65">
        <v>4</v>
      </c>
      <c r="CQ239" s="65"/>
    </row>
    <row r="240" spans="2:95" s="1" customFormat="1" ht="15" customHeight="1">
      <c r="B240" s="108" t="s">
        <v>25</v>
      </c>
      <c r="C240" s="2"/>
      <c r="D240" s="56">
        <v>20</v>
      </c>
      <c r="E240" s="87" t="s">
        <v>88</v>
      </c>
      <c r="F240" s="253">
        <f>'Radijo reitingai'!D87</f>
        <v>1.25</v>
      </c>
      <c r="G240" s="253">
        <f>'Radijo reitingai'!E87</f>
        <v>1.25</v>
      </c>
      <c r="H240" s="250">
        <f t="shared" si="138"/>
        <v>42.5</v>
      </c>
      <c r="I240" s="250">
        <f t="shared" si="139"/>
        <v>42.5</v>
      </c>
      <c r="J240" s="344">
        <v>34</v>
      </c>
      <c r="K240" s="50">
        <f t="shared" si="140"/>
        <v>34</v>
      </c>
      <c r="L240" s="137">
        <f t="shared" ref="L240:L241" si="148">(((0.5+1.4)/2)*20)*0.6</f>
        <v>11.4</v>
      </c>
      <c r="M240" s="242">
        <f t="shared" ref="M240:M241" si="149">(((0.5+1.4)/2)*20)*J240</f>
        <v>646</v>
      </c>
      <c r="N240" s="134">
        <f t="shared" si="143"/>
        <v>0.39999999999999991</v>
      </c>
      <c r="O240" s="91">
        <f t="shared" si="142"/>
        <v>387.6</v>
      </c>
      <c r="P240" s="55"/>
      <c r="Q240" s="65"/>
      <c r="R240" s="65"/>
      <c r="S240" s="65"/>
      <c r="T240" s="65"/>
      <c r="U240" s="65"/>
      <c r="V240" s="65"/>
      <c r="W240" s="65"/>
      <c r="X240" s="65"/>
      <c r="Y240" s="65"/>
      <c r="Z240" s="65"/>
      <c r="AA240" s="65"/>
      <c r="AB240" s="65"/>
      <c r="AC240" s="65"/>
      <c r="AD240" s="65"/>
      <c r="AE240" s="65"/>
      <c r="AF240" s="65"/>
      <c r="AG240" s="65"/>
      <c r="AH240" s="65"/>
      <c r="AI240" s="65"/>
      <c r="AJ240" s="65"/>
      <c r="AK240" s="65"/>
      <c r="AL240" s="65"/>
      <c r="AM240" s="65"/>
      <c r="AN240" s="65"/>
      <c r="AO240" s="65"/>
      <c r="AP240" s="65"/>
      <c r="AQ240" s="65"/>
      <c r="AR240" s="65"/>
      <c r="AS240" s="65"/>
      <c r="AT240" s="65"/>
      <c r="AU240" s="65"/>
      <c r="AV240" s="65"/>
      <c r="AW240" s="65"/>
      <c r="AX240" s="65"/>
      <c r="AY240" s="65"/>
      <c r="AZ240" s="65"/>
      <c r="BA240" s="65"/>
      <c r="BB240" s="65"/>
      <c r="BC240" s="65"/>
      <c r="BD240" s="65"/>
      <c r="BE240" s="65"/>
      <c r="BF240" s="65"/>
      <c r="BG240" s="65"/>
      <c r="BH240" s="65"/>
      <c r="BI240" s="65"/>
      <c r="BJ240" s="65"/>
      <c r="BK240" s="65"/>
      <c r="BL240" s="65"/>
      <c r="BM240" s="65"/>
      <c r="BN240" s="65"/>
      <c r="BO240" s="65"/>
      <c r="BP240" s="65"/>
      <c r="BQ240" s="65"/>
      <c r="BR240" s="65"/>
      <c r="BS240" s="65"/>
      <c r="BT240" s="65"/>
      <c r="BU240" s="65"/>
      <c r="BV240" s="65"/>
      <c r="BW240" s="65"/>
      <c r="BX240" s="65"/>
      <c r="BY240" s="65"/>
      <c r="BZ240" s="65"/>
      <c r="CA240" s="65"/>
      <c r="CB240" s="65"/>
      <c r="CC240" s="65"/>
      <c r="CD240" s="65"/>
      <c r="CE240" s="65">
        <v>5</v>
      </c>
      <c r="CF240" s="65"/>
      <c r="CG240" s="65">
        <v>5</v>
      </c>
      <c r="CH240" s="65"/>
      <c r="CI240" s="65">
        <v>5</v>
      </c>
      <c r="CJ240" s="65"/>
      <c r="CK240" s="65">
        <v>5</v>
      </c>
      <c r="CL240" s="65"/>
      <c r="CM240" s="65">
        <v>5</v>
      </c>
      <c r="CN240" s="65"/>
      <c r="CO240" s="65">
        <v>5</v>
      </c>
      <c r="CP240" s="65"/>
      <c r="CQ240" s="65">
        <v>4</v>
      </c>
    </row>
    <row r="241" spans="2:95" s="1" customFormat="1" ht="15" customHeight="1">
      <c r="B241" s="190" t="s">
        <v>25</v>
      </c>
      <c r="C241" s="191"/>
      <c r="D241" s="192">
        <v>20</v>
      </c>
      <c r="E241" s="168" t="s">
        <v>90</v>
      </c>
      <c r="F241" s="256">
        <f>'Radijo reitingai'!D88</f>
        <v>1.07</v>
      </c>
      <c r="G241" s="256">
        <f>'Radijo reitingai'!E88</f>
        <v>1.1100000000000001</v>
      </c>
      <c r="H241" s="252">
        <f t="shared" si="138"/>
        <v>35.31</v>
      </c>
      <c r="I241" s="252">
        <f t="shared" si="139"/>
        <v>36.630000000000003</v>
      </c>
      <c r="J241" s="347">
        <v>33</v>
      </c>
      <c r="K241" s="193">
        <f t="shared" si="140"/>
        <v>33</v>
      </c>
      <c r="L241" s="194">
        <f t="shared" si="148"/>
        <v>11.4</v>
      </c>
      <c r="M241" s="244">
        <f t="shared" si="149"/>
        <v>627</v>
      </c>
      <c r="N241" s="196">
        <f t="shared" si="143"/>
        <v>0.4</v>
      </c>
      <c r="O241" s="197">
        <f t="shared" si="142"/>
        <v>376.2</v>
      </c>
      <c r="P241" s="55"/>
      <c r="Q241" s="65"/>
      <c r="R241" s="65"/>
      <c r="S241" s="65"/>
      <c r="T241" s="65"/>
      <c r="U241" s="65"/>
      <c r="V241" s="65"/>
      <c r="W241" s="65"/>
      <c r="X241" s="65"/>
      <c r="Y241" s="65"/>
      <c r="Z241" s="65"/>
      <c r="AA241" s="65"/>
      <c r="AB241" s="65"/>
      <c r="AC241" s="65"/>
      <c r="AD241" s="65"/>
      <c r="AE241" s="65"/>
      <c r="AF241" s="65"/>
      <c r="AG241" s="65"/>
      <c r="AH241" s="65"/>
      <c r="AI241" s="65"/>
      <c r="AJ241" s="65"/>
      <c r="AK241" s="65"/>
      <c r="AL241" s="65"/>
      <c r="AM241" s="65"/>
      <c r="AN241" s="65"/>
      <c r="AO241" s="65"/>
      <c r="AP241" s="65"/>
      <c r="AQ241" s="65"/>
      <c r="AR241" s="65"/>
      <c r="AS241" s="65"/>
      <c r="AT241" s="65"/>
      <c r="AU241" s="65"/>
      <c r="AV241" s="65"/>
      <c r="AW241" s="65"/>
      <c r="AX241" s="65"/>
      <c r="AY241" s="65"/>
      <c r="AZ241" s="65"/>
      <c r="BA241" s="65"/>
      <c r="BB241" s="65"/>
      <c r="BC241" s="65"/>
      <c r="BD241" s="65"/>
      <c r="BE241" s="65"/>
      <c r="BF241" s="65"/>
      <c r="BG241" s="65"/>
      <c r="BH241" s="65"/>
      <c r="BI241" s="65"/>
      <c r="BJ241" s="65"/>
      <c r="BK241" s="65"/>
      <c r="BL241" s="65"/>
      <c r="BM241" s="65"/>
      <c r="BN241" s="65"/>
      <c r="BO241" s="65"/>
      <c r="BP241" s="65"/>
      <c r="BQ241" s="65"/>
      <c r="BR241" s="65"/>
      <c r="BS241" s="65"/>
      <c r="BT241" s="65"/>
      <c r="BU241" s="65"/>
      <c r="BV241" s="65"/>
      <c r="BW241" s="65"/>
      <c r="BX241" s="65"/>
      <c r="BY241" s="65"/>
      <c r="BZ241" s="65"/>
      <c r="CA241" s="65"/>
      <c r="CB241" s="65"/>
      <c r="CC241" s="65"/>
      <c r="CD241" s="65">
        <v>5</v>
      </c>
      <c r="CE241" s="65"/>
      <c r="CF241" s="65">
        <v>5</v>
      </c>
      <c r="CG241" s="65"/>
      <c r="CH241" s="65">
        <v>5</v>
      </c>
      <c r="CI241" s="65"/>
      <c r="CJ241" s="65">
        <v>5</v>
      </c>
      <c r="CK241" s="65"/>
      <c r="CL241" s="65">
        <v>5</v>
      </c>
      <c r="CM241" s="65"/>
      <c r="CN241" s="65">
        <v>4</v>
      </c>
      <c r="CO241" s="65"/>
      <c r="CP241" s="65">
        <v>4</v>
      </c>
      <c r="CQ241" s="65"/>
    </row>
    <row r="242" spans="2:95" s="1" customFormat="1" ht="15" customHeight="1">
      <c r="B242" s="108" t="s">
        <v>27</v>
      </c>
      <c r="C242" s="2"/>
      <c r="D242" s="56">
        <v>20</v>
      </c>
      <c r="E242" s="87" t="s">
        <v>79</v>
      </c>
      <c r="F242" s="253">
        <f>'Radijo reitingai'!D89</f>
        <v>0.47</v>
      </c>
      <c r="G242" s="253">
        <f>'Radijo reitingai'!E89</f>
        <v>0.42</v>
      </c>
      <c r="H242" s="250">
        <f t="shared" si="138"/>
        <v>47.94</v>
      </c>
      <c r="I242" s="250">
        <f t="shared" si="139"/>
        <v>42.839999999999996</v>
      </c>
      <c r="J242" s="344">
        <v>102</v>
      </c>
      <c r="K242" s="50">
        <f t="shared" si="140"/>
        <v>102</v>
      </c>
      <c r="L242" s="137">
        <f>((5*20)*0.2)</f>
        <v>20</v>
      </c>
      <c r="M242" s="242">
        <f>((5*20))*J242</f>
        <v>10200</v>
      </c>
      <c r="N242" s="134">
        <f t="shared" si="143"/>
        <v>0.8</v>
      </c>
      <c r="O242" s="91">
        <f t="shared" si="142"/>
        <v>2040</v>
      </c>
      <c r="P242" s="55"/>
      <c r="Q242" s="65"/>
      <c r="R242" s="65">
        <v>4</v>
      </c>
      <c r="S242" s="65"/>
      <c r="T242" s="65">
        <v>4</v>
      </c>
      <c r="U242" s="65"/>
      <c r="V242" s="65">
        <v>4</v>
      </c>
      <c r="W242" s="65"/>
      <c r="X242" s="65">
        <v>4</v>
      </c>
      <c r="Y242" s="65"/>
      <c r="Z242" s="65">
        <v>4</v>
      </c>
      <c r="AA242" s="65"/>
      <c r="AB242" s="65">
        <v>4</v>
      </c>
      <c r="AC242" s="65"/>
      <c r="AD242" s="65">
        <v>4</v>
      </c>
      <c r="AE242" s="65"/>
      <c r="AF242" s="65">
        <v>5</v>
      </c>
      <c r="AG242" s="65"/>
      <c r="AH242" s="65">
        <v>5</v>
      </c>
      <c r="AI242" s="65"/>
      <c r="AJ242" s="65">
        <v>5</v>
      </c>
      <c r="AK242" s="65"/>
      <c r="AL242" s="65">
        <v>5</v>
      </c>
      <c r="AM242" s="65"/>
      <c r="AN242" s="65">
        <v>5</v>
      </c>
      <c r="AO242" s="65"/>
      <c r="AP242" s="65">
        <v>5</v>
      </c>
      <c r="AQ242" s="65"/>
      <c r="AR242" s="65">
        <v>5</v>
      </c>
      <c r="AS242" s="65"/>
      <c r="AT242" s="65">
        <v>5</v>
      </c>
      <c r="AU242" s="65"/>
      <c r="AV242" s="65">
        <v>5</v>
      </c>
      <c r="AW242" s="65"/>
      <c r="AX242" s="65">
        <v>5</v>
      </c>
      <c r="AY242" s="65"/>
      <c r="AZ242" s="65">
        <v>4</v>
      </c>
      <c r="BA242" s="65"/>
      <c r="BB242" s="65">
        <v>4</v>
      </c>
      <c r="BC242" s="65"/>
      <c r="BD242" s="65">
        <v>4</v>
      </c>
      <c r="BE242" s="65"/>
      <c r="BF242" s="65">
        <v>4</v>
      </c>
      <c r="BG242" s="65"/>
      <c r="BH242" s="65">
        <v>4</v>
      </c>
      <c r="BI242" s="65"/>
      <c r="BJ242" s="65">
        <v>4</v>
      </c>
      <c r="BK242" s="65"/>
      <c r="BL242" s="65"/>
      <c r="BM242" s="65"/>
      <c r="BN242" s="65"/>
      <c r="BO242" s="65"/>
      <c r="BP242" s="65"/>
      <c r="BQ242" s="65"/>
      <c r="BR242" s="65"/>
      <c r="BS242" s="65"/>
      <c r="BT242" s="65"/>
      <c r="BU242" s="65"/>
      <c r="BV242" s="65"/>
      <c r="BW242" s="65"/>
      <c r="BX242" s="65"/>
      <c r="BY242" s="65"/>
      <c r="BZ242" s="65"/>
      <c r="CA242" s="65"/>
      <c r="CB242" s="65"/>
      <c r="CC242" s="65"/>
      <c r="CD242" s="65"/>
      <c r="CE242" s="65"/>
      <c r="CF242" s="65"/>
      <c r="CG242" s="65"/>
      <c r="CH242" s="65"/>
      <c r="CI242" s="65"/>
      <c r="CJ242" s="65"/>
      <c r="CK242" s="65"/>
      <c r="CL242" s="65"/>
      <c r="CM242" s="65"/>
      <c r="CN242" s="65"/>
      <c r="CO242" s="65"/>
      <c r="CP242" s="65"/>
      <c r="CQ242" s="65"/>
    </row>
    <row r="243" spans="2:95" s="1" customFormat="1" ht="15" customHeight="1">
      <c r="B243" s="108" t="s">
        <v>27</v>
      </c>
      <c r="C243" s="2"/>
      <c r="D243" s="56">
        <v>20</v>
      </c>
      <c r="E243" s="87" t="s">
        <v>80</v>
      </c>
      <c r="F243" s="253">
        <f>'Radijo reitingai'!D90</f>
        <v>0.4</v>
      </c>
      <c r="G243" s="253">
        <f>'Radijo reitingai'!E90</f>
        <v>0.37</v>
      </c>
      <c r="H243" s="250">
        <f t="shared" si="138"/>
        <v>40.800000000000004</v>
      </c>
      <c r="I243" s="250">
        <f t="shared" si="139"/>
        <v>37.74</v>
      </c>
      <c r="J243" s="344">
        <v>102</v>
      </c>
      <c r="K243" s="50">
        <f t="shared" si="140"/>
        <v>102</v>
      </c>
      <c r="L243" s="137">
        <f>((5*20)*0.2)</f>
        <v>20</v>
      </c>
      <c r="M243" s="242">
        <f t="shared" ref="M243:M244" si="150">((5*20))*J243</f>
        <v>10200</v>
      </c>
      <c r="N243" s="134">
        <f t="shared" si="143"/>
        <v>0.8</v>
      </c>
      <c r="O243" s="91">
        <f t="shared" si="142"/>
        <v>2040</v>
      </c>
      <c r="P243" s="55"/>
      <c r="Q243" s="65">
        <v>5</v>
      </c>
      <c r="R243" s="65"/>
      <c r="S243" s="65">
        <v>4</v>
      </c>
      <c r="T243" s="65"/>
      <c r="U243" s="65">
        <v>4</v>
      </c>
      <c r="V243" s="65"/>
      <c r="W243" s="65">
        <v>4</v>
      </c>
      <c r="X243" s="65"/>
      <c r="Y243" s="65">
        <v>4</v>
      </c>
      <c r="Z243" s="65"/>
      <c r="AA243" s="65">
        <v>4</v>
      </c>
      <c r="AB243" s="65"/>
      <c r="AC243" s="65">
        <v>4</v>
      </c>
      <c r="AD243" s="65"/>
      <c r="AE243" s="65">
        <v>4</v>
      </c>
      <c r="AF243" s="65"/>
      <c r="AG243" s="65">
        <v>5</v>
      </c>
      <c r="AH243" s="65"/>
      <c r="AI243" s="65">
        <v>5</v>
      </c>
      <c r="AJ243" s="65"/>
      <c r="AK243" s="65">
        <v>5</v>
      </c>
      <c r="AL243" s="65"/>
      <c r="AM243" s="65">
        <v>5</v>
      </c>
      <c r="AN243" s="65"/>
      <c r="AO243" s="65">
        <v>5</v>
      </c>
      <c r="AP243" s="65"/>
      <c r="AQ243" s="65">
        <v>5</v>
      </c>
      <c r="AR243" s="65"/>
      <c r="AS243" s="65">
        <v>5</v>
      </c>
      <c r="AT243" s="65"/>
      <c r="AU243" s="65">
        <v>5</v>
      </c>
      <c r="AV243" s="65"/>
      <c r="AW243" s="65">
        <v>5</v>
      </c>
      <c r="AX243" s="65"/>
      <c r="AY243" s="65">
        <v>4</v>
      </c>
      <c r="AZ243" s="65"/>
      <c r="BA243" s="65">
        <v>4</v>
      </c>
      <c r="BB243" s="65"/>
      <c r="BC243" s="65">
        <v>4</v>
      </c>
      <c r="BD243" s="65"/>
      <c r="BE243" s="65">
        <v>4</v>
      </c>
      <c r="BF243" s="65"/>
      <c r="BG243" s="65">
        <v>4</v>
      </c>
      <c r="BH243" s="65"/>
      <c r="BI243" s="65">
        <v>4</v>
      </c>
      <c r="BJ243" s="65"/>
      <c r="BK243" s="65"/>
      <c r="BL243" s="65"/>
      <c r="BM243" s="65"/>
      <c r="BN243" s="65"/>
      <c r="BO243" s="65"/>
      <c r="BP243" s="65"/>
      <c r="BQ243" s="65"/>
      <c r="BR243" s="65"/>
      <c r="BS243" s="65"/>
      <c r="BT243" s="65"/>
      <c r="BU243" s="65"/>
      <c r="BV243" s="65"/>
      <c r="BW243" s="65"/>
      <c r="BX243" s="65"/>
      <c r="BY243" s="65"/>
      <c r="BZ243" s="65"/>
      <c r="CA243" s="65"/>
      <c r="CB243" s="65"/>
      <c r="CC243" s="65"/>
      <c r="CD243" s="65"/>
      <c r="CE243" s="65"/>
      <c r="CF243" s="65"/>
      <c r="CG243" s="65"/>
      <c r="CH243" s="65"/>
      <c r="CI243" s="65"/>
      <c r="CJ243" s="65"/>
      <c r="CK243" s="65"/>
      <c r="CL243" s="65"/>
      <c r="CM243" s="65"/>
      <c r="CN243" s="65"/>
      <c r="CO243" s="65"/>
      <c r="CP243" s="65"/>
      <c r="CQ243" s="65"/>
    </row>
    <row r="244" spans="2:95" s="1" customFormat="1" ht="15" customHeight="1">
      <c r="B244" s="182" t="s">
        <v>27</v>
      </c>
      <c r="C244" s="183"/>
      <c r="D244" s="184">
        <v>20</v>
      </c>
      <c r="E244" s="175" t="s">
        <v>81</v>
      </c>
      <c r="F244" s="254">
        <f>'Radijo reitingai'!D91</f>
        <v>0.36</v>
      </c>
      <c r="G244" s="254">
        <f>'Radijo reitingai'!E91</f>
        <v>0.42</v>
      </c>
      <c r="H244" s="251">
        <f t="shared" si="138"/>
        <v>33.839999999999996</v>
      </c>
      <c r="I244" s="251">
        <f t="shared" si="139"/>
        <v>39.479999999999997</v>
      </c>
      <c r="J244" s="345">
        <v>94</v>
      </c>
      <c r="K244" s="185">
        <f t="shared" si="140"/>
        <v>94</v>
      </c>
      <c r="L244" s="186">
        <f>((5*20)*0.2)</f>
        <v>20</v>
      </c>
      <c r="M244" s="243">
        <f t="shared" si="150"/>
        <v>9400</v>
      </c>
      <c r="N244" s="188">
        <f t="shared" si="143"/>
        <v>0.8</v>
      </c>
      <c r="O244" s="189">
        <f t="shared" si="142"/>
        <v>1880</v>
      </c>
      <c r="P244" s="55"/>
      <c r="Q244" s="65"/>
      <c r="R244" s="65">
        <v>4</v>
      </c>
      <c r="S244" s="65"/>
      <c r="T244" s="65">
        <v>4</v>
      </c>
      <c r="U244" s="65"/>
      <c r="V244" s="65">
        <v>4</v>
      </c>
      <c r="W244" s="65"/>
      <c r="X244" s="65">
        <v>4</v>
      </c>
      <c r="Y244" s="65"/>
      <c r="Z244" s="65">
        <v>4</v>
      </c>
      <c r="AA244" s="65"/>
      <c r="AB244" s="65">
        <v>4</v>
      </c>
      <c r="AC244" s="65"/>
      <c r="AD244" s="65">
        <v>4</v>
      </c>
      <c r="AE244" s="65"/>
      <c r="AF244" s="65">
        <v>5</v>
      </c>
      <c r="AG244" s="65"/>
      <c r="AH244" s="65">
        <v>5</v>
      </c>
      <c r="AI244" s="65"/>
      <c r="AJ244" s="65">
        <v>5</v>
      </c>
      <c r="AK244" s="65"/>
      <c r="AL244" s="65">
        <v>5</v>
      </c>
      <c r="AM244" s="65"/>
      <c r="AN244" s="65">
        <v>5</v>
      </c>
      <c r="AO244" s="65"/>
      <c r="AP244" s="65">
        <v>5</v>
      </c>
      <c r="AQ244" s="65"/>
      <c r="AR244" s="65">
        <v>4</v>
      </c>
      <c r="AS244" s="65"/>
      <c r="AT244" s="65">
        <v>4</v>
      </c>
      <c r="AU244" s="65"/>
      <c r="AV244" s="65">
        <v>4</v>
      </c>
      <c r="AW244" s="65"/>
      <c r="AX244" s="65">
        <v>4</v>
      </c>
      <c r="AY244" s="65"/>
      <c r="AZ244" s="65">
        <v>4</v>
      </c>
      <c r="BA244" s="65"/>
      <c r="BB244" s="65">
        <v>4</v>
      </c>
      <c r="BC244" s="65"/>
      <c r="BD244" s="65">
        <v>4</v>
      </c>
      <c r="BE244" s="65"/>
      <c r="BF244" s="65">
        <v>4</v>
      </c>
      <c r="BG244" s="65"/>
      <c r="BH244" s="65">
        <v>4</v>
      </c>
      <c r="BI244" s="65"/>
      <c r="BJ244" s="65"/>
      <c r="BK244" s="65"/>
      <c r="BL244" s="65"/>
      <c r="BM244" s="65"/>
      <c r="BN244" s="65"/>
      <c r="BO244" s="65"/>
      <c r="BP244" s="65"/>
      <c r="BQ244" s="65"/>
      <c r="BR244" s="65"/>
      <c r="BS244" s="65"/>
      <c r="BT244" s="65"/>
      <c r="BU244" s="65"/>
      <c r="BV244" s="65"/>
      <c r="BW244" s="65"/>
      <c r="BX244" s="65"/>
      <c r="BY244" s="65"/>
      <c r="BZ244" s="65"/>
      <c r="CA244" s="65"/>
      <c r="CB244" s="65"/>
      <c r="CC244" s="65"/>
      <c r="CD244" s="65"/>
      <c r="CE244" s="65"/>
      <c r="CF244" s="65"/>
      <c r="CG244" s="65"/>
      <c r="CH244" s="65"/>
      <c r="CI244" s="65"/>
      <c r="CJ244" s="65"/>
      <c r="CK244" s="65"/>
      <c r="CL244" s="65"/>
      <c r="CM244" s="65"/>
      <c r="CN244" s="65"/>
      <c r="CO244" s="65"/>
      <c r="CP244" s="65"/>
      <c r="CQ244" s="65"/>
    </row>
    <row r="245" spans="2:95" s="1" customFormat="1" ht="15" hidden="1" customHeight="1">
      <c r="B245" s="108" t="s">
        <v>27</v>
      </c>
      <c r="C245" s="2"/>
      <c r="D245" s="56">
        <v>20</v>
      </c>
      <c r="E245" s="230" t="s">
        <v>82</v>
      </c>
      <c r="F245" s="253">
        <f>'Radijo reitingai'!D92</f>
        <v>0.34</v>
      </c>
      <c r="G245" s="253">
        <f>'Radijo reitingai'!E92</f>
        <v>0.38</v>
      </c>
      <c r="H245" s="250">
        <f t="shared" si="138"/>
        <v>0</v>
      </c>
      <c r="I245" s="250">
        <f t="shared" si="139"/>
        <v>0</v>
      </c>
      <c r="J245" s="344">
        <v>0</v>
      </c>
      <c r="K245" s="50">
        <f t="shared" si="140"/>
        <v>0</v>
      </c>
      <c r="L245" s="137">
        <f>((5*20)*0.15)/1.2</f>
        <v>12.5</v>
      </c>
      <c r="M245" s="242">
        <f>((5*20))*J245</f>
        <v>0</v>
      </c>
      <c r="N245" s="134" t="e">
        <f t="shared" si="143"/>
        <v>#DIV/0!</v>
      </c>
      <c r="O245" s="91">
        <f t="shared" si="142"/>
        <v>0</v>
      </c>
      <c r="P245" s="55"/>
      <c r="Q245" s="65"/>
      <c r="R245" s="65"/>
      <c r="S245" s="65"/>
      <c r="T245" s="65"/>
      <c r="U245" s="65"/>
      <c r="V245" s="65"/>
      <c r="W245" s="65"/>
      <c r="X245" s="65"/>
      <c r="Y245" s="65"/>
      <c r="Z245" s="65"/>
      <c r="AA245" s="65"/>
      <c r="AB245" s="65"/>
      <c r="AC245" s="65"/>
      <c r="AD245" s="65"/>
      <c r="AE245" s="65"/>
      <c r="AF245" s="65"/>
      <c r="AG245" s="65"/>
      <c r="AH245" s="65"/>
      <c r="AI245" s="65"/>
      <c r="AJ245" s="65"/>
      <c r="AK245" s="65"/>
      <c r="AL245" s="65"/>
      <c r="AM245" s="65"/>
      <c r="AN245" s="65"/>
      <c r="AO245" s="65"/>
      <c r="AP245" s="65"/>
      <c r="AQ245" s="65"/>
      <c r="AR245" s="65"/>
      <c r="AS245" s="65"/>
      <c r="AT245" s="65"/>
      <c r="AU245" s="65"/>
      <c r="AV245" s="65"/>
      <c r="AW245" s="65"/>
      <c r="AX245" s="65"/>
      <c r="AY245" s="65"/>
      <c r="AZ245" s="65"/>
      <c r="BA245" s="65"/>
      <c r="BB245" s="65"/>
      <c r="BC245" s="65"/>
      <c r="BD245" s="65"/>
      <c r="BE245" s="65"/>
      <c r="BF245" s="65"/>
      <c r="BG245" s="65"/>
      <c r="BH245" s="65"/>
      <c r="BI245" s="65"/>
      <c r="BJ245" s="65"/>
      <c r="BK245" s="65"/>
      <c r="BL245" s="65"/>
      <c r="BM245" s="65"/>
      <c r="BN245" s="65"/>
      <c r="BO245" s="65"/>
      <c r="BP245" s="65"/>
      <c r="BQ245" s="65"/>
      <c r="BR245" s="65"/>
      <c r="BS245" s="65"/>
      <c r="BT245" s="65"/>
      <c r="BU245" s="65"/>
      <c r="BV245" s="65"/>
      <c r="BW245" s="65"/>
      <c r="BX245" s="65"/>
      <c r="BY245" s="65"/>
      <c r="BZ245" s="65"/>
      <c r="CA245" s="65"/>
      <c r="CB245" s="65"/>
      <c r="CC245" s="65"/>
      <c r="CD245" s="65"/>
      <c r="CE245" s="65"/>
      <c r="CF245" s="65"/>
      <c r="CG245" s="65"/>
      <c r="CH245" s="65"/>
      <c r="CI245" s="65"/>
      <c r="CJ245" s="65"/>
      <c r="CK245" s="65"/>
      <c r="CL245" s="65"/>
      <c r="CM245" s="65"/>
      <c r="CN245" s="65"/>
      <c r="CO245" s="65"/>
      <c r="CP245" s="65"/>
      <c r="CQ245" s="65"/>
    </row>
    <row r="246" spans="2:95" s="1" customFormat="1" ht="15" hidden="1" customHeight="1">
      <c r="B246" s="108" t="s">
        <v>27</v>
      </c>
      <c r="C246" s="2"/>
      <c r="D246" s="56">
        <v>20</v>
      </c>
      <c r="E246" s="230" t="s">
        <v>83</v>
      </c>
      <c r="F246" s="253">
        <f>'Radijo reitingai'!D93</f>
        <v>0.24</v>
      </c>
      <c r="G246" s="253">
        <f>'Radijo reitingai'!E93</f>
        <v>0.28999999999999998</v>
      </c>
      <c r="H246" s="250">
        <f t="shared" si="138"/>
        <v>0</v>
      </c>
      <c r="I246" s="250">
        <f t="shared" si="139"/>
        <v>0</v>
      </c>
      <c r="J246" s="344">
        <v>0</v>
      </c>
      <c r="K246" s="50">
        <f t="shared" si="140"/>
        <v>0</v>
      </c>
      <c r="L246" s="137">
        <f t="shared" ref="L246:L250" si="151">((5*20)*0.15)/1.2</f>
        <v>12.5</v>
      </c>
      <c r="M246" s="242">
        <f t="shared" ref="M246:M252" si="152">((5*20))*J246</f>
        <v>0</v>
      </c>
      <c r="N246" s="134" t="e">
        <f t="shared" si="143"/>
        <v>#DIV/0!</v>
      </c>
      <c r="O246" s="91">
        <f t="shared" si="142"/>
        <v>0</v>
      </c>
      <c r="P246" s="55"/>
      <c r="Q246" s="65"/>
      <c r="R246" s="65"/>
      <c r="S246" s="65"/>
      <c r="T246" s="65"/>
      <c r="U246" s="65"/>
      <c r="V246" s="65"/>
      <c r="W246" s="65"/>
      <c r="X246" s="65"/>
      <c r="Y246" s="65"/>
      <c r="Z246" s="65"/>
      <c r="AA246" s="65"/>
      <c r="AB246" s="65"/>
      <c r="AC246" s="65"/>
      <c r="AD246" s="65"/>
      <c r="AE246" s="65"/>
      <c r="AF246" s="65"/>
      <c r="AG246" s="65"/>
      <c r="AH246" s="65"/>
      <c r="AI246" s="65"/>
      <c r="AJ246" s="65"/>
      <c r="AK246" s="65"/>
      <c r="AL246" s="65"/>
      <c r="AM246" s="65"/>
      <c r="AN246" s="65"/>
      <c r="AO246" s="65"/>
      <c r="AP246" s="65"/>
      <c r="AQ246" s="65"/>
      <c r="AR246" s="65"/>
      <c r="AS246" s="65"/>
      <c r="AT246" s="65"/>
      <c r="AU246" s="65"/>
      <c r="AV246" s="65"/>
      <c r="AW246" s="65"/>
      <c r="AX246" s="65"/>
      <c r="AY246" s="65"/>
      <c r="AZ246" s="65"/>
      <c r="BA246" s="65"/>
      <c r="BB246" s="65"/>
      <c r="BC246" s="65"/>
      <c r="BD246" s="65"/>
      <c r="BE246" s="65"/>
      <c r="BF246" s="65"/>
      <c r="BG246" s="65"/>
      <c r="BH246" s="65"/>
      <c r="BI246" s="65"/>
      <c r="BJ246" s="65"/>
      <c r="BK246" s="65"/>
      <c r="BL246" s="65"/>
      <c r="BM246" s="65"/>
      <c r="BN246" s="65"/>
      <c r="BO246" s="65"/>
      <c r="BP246" s="65"/>
      <c r="BQ246" s="65"/>
      <c r="BR246" s="65"/>
      <c r="BS246" s="65"/>
      <c r="BT246" s="65"/>
      <c r="BU246" s="65"/>
      <c r="BV246" s="65"/>
      <c r="BW246" s="65"/>
      <c r="BX246" s="65"/>
      <c r="BY246" s="65"/>
      <c r="BZ246" s="65"/>
      <c r="CA246" s="65"/>
      <c r="CB246" s="65"/>
      <c r="CC246" s="65"/>
      <c r="CD246" s="65"/>
      <c r="CE246" s="65"/>
      <c r="CF246" s="65"/>
      <c r="CG246" s="65"/>
      <c r="CH246" s="65"/>
      <c r="CI246" s="65"/>
      <c r="CJ246" s="65"/>
      <c r="CK246" s="65"/>
      <c r="CL246" s="65"/>
      <c r="CM246" s="65"/>
      <c r="CN246" s="65"/>
      <c r="CO246" s="65"/>
      <c r="CP246" s="65"/>
      <c r="CQ246" s="65"/>
    </row>
    <row r="247" spans="2:95" s="1" customFormat="1" ht="15" customHeight="1">
      <c r="B247" s="108" t="s">
        <v>27</v>
      </c>
      <c r="C247" s="2"/>
      <c r="D247" s="56">
        <v>20</v>
      </c>
      <c r="E247" s="87" t="s">
        <v>84</v>
      </c>
      <c r="F247" s="253">
        <f>'Radijo reitingai'!D94</f>
        <v>0.32</v>
      </c>
      <c r="G247" s="253">
        <f>'Radijo reitingai'!E94</f>
        <v>0.37</v>
      </c>
      <c r="H247" s="250">
        <f t="shared" si="138"/>
        <v>46.4</v>
      </c>
      <c r="I247" s="250">
        <f>G247*J247</f>
        <v>53.65</v>
      </c>
      <c r="J247" s="344">
        <v>145</v>
      </c>
      <c r="K247" s="50">
        <f t="shared" si="140"/>
        <v>145</v>
      </c>
      <c r="L247" s="137">
        <f>((5*20)*0.2)</f>
        <v>20</v>
      </c>
      <c r="M247" s="242">
        <f t="shared" si="152"/>
        <v>14500</v>
      </c>
      <c r="N247" s="134">
        <f t="shared" si="143"/>
        <v>0.8</v>
      </c>
      <c r="O247" s="91">
        <f t="shared" si="142"/>
        <v>2900</v>
      </c>
      <c r="P247" s="55"/>
      <c r="Q247" s="65">
        <v>5</v>
      </c>
      <c r="R247" s="65"/>
      <c r="S247" s="65">
        <v>4</v>
      </c>
      <c r="T247" s="65"/>
      <c r="U247" s="65">
        <v>4</v>
      </c>
      <c r="V247" s="65"/>
      <c r="W247" s="65">
        <v>4</v>
      </c>
      <c r="X247" s="65"/>
      <c r="Y247" s="65">
        <v>4</v>
      </c>
      <c r="Z247" s="65"/>
      <c r="AA247" s="65">
        <v>4</v>
      </c>
      <c r="AB247" s="65"/>
      <c r="AC247" s="65">
        <v>4</v>
      </c>
      <c r="AD247" s="65"/>
      <c r="AE247" s="65">
        <v>4</v>
      </c>
      <c r="AF247" s="65"/>
      <c r="AG247" s="65">
        <v>5</v>
      </c>
      <c r="AH247" s="65"/>
      <c r="AI247" s="65">
        <v>5</v>
      </c>
      <c r="AJ247" s="65"/>
      <c r="AK247" s="65">
        <v>5</v>
      </c>
      <c r="AL247" s="65"/>
      <c r="AM247" s="65">
        <v>5</v>
      </c>
      <c r="AN247" s="65"/>
      <c r="AO247" s="65">
        <v>5</v>
      </c>
      <c r="AP247" s="65"/>
      <c r="AQ247" s="65">
        <v>5</v>
      </c>
      <c r="AR247" s="65"/>
      <c r="AS247" s="65">
        <v>4</v>
      </c>
      <c r="AT247" s="65"/>
      <c r="AU247" s="65">
        <v>5</v>
      </c>
      <c r="AV247" s="65"/>
      <c r="AW247" s="65">
        <v>5</v>
      </c>
      <c r="AX247" s="65"/>
      <c r="AY247" s="65">
        <v>4</v>
      </c>
      <c r="AZ247" s="65"/>
      <c r="BA247" s="65">
        <v>4</v>
      </c>
      <c r="BB247" s="65"/>
      <c r="BC247" s="65">
        <v>4</v>
      </c>
      <c r="BD247" s="65"/>
      <c r="BE247" s="65">
        <v>4</v>
      </c>
      <c r="BF247" s="65"/>
      <c r="BG247" s="65">
        <v>4</v>
      </c>
      <c r="BH247" s="65"/>
      <c r="BI247" s="65">
        <v>4</v>
      </c>
      <c r="BJ247" s="65"/>
      <c r="BK247" s="65">
        <v>4</v>
      </c>
      <c r="BL247" s="65"/>
      <c r="BM247" s="65">
        <v>4</v>
      </c>
      <c r="BN247" s="65"/>
      <c r="BO247" s="65">
        <v>4</v>
      </c>
      <c r="BP247" s="65"/>
      <c r="BQ247" s="65">
        <v>4</v>
      </c>
      <c r="BR247" s="65"/>
      <c r="BS247" s="65">
        <v>4</v>
      </c>
      <c r="BT247" s="65"/>
      <c r="BU247" s="65">
        <v>4</v>
      </c>
      <c r="BV247" s="65"/>
      <c r="BW247" s="65">
        <v>4</v>
      </c>
      <c r="BX247" s="65"/>
      <c r="BY247" s="65">
        <v>4</v>
      </c>
      <c r="BZ247" s="65"/>
      <c r="CA247" s="65">
        <v>4</v>
      </c>
      <c r="CB247" s="65"/>
      <c r="CC247" s="65">
        <v>4</v>
      </c>
      <c r="CD247" s="65"/>
      <c r="CE247" s="65">
        <v>4</v>
      </c>
      <c r="CF247" s="65"/>
      <c r="CG247" s="65"/>
      <c r="CH247" s="65"/>
      <c r="CI247" s="65"/>
      <c r="CJ247" s="65"/>
      <c r="CK247" s="65"/>
      <c r="CL247" s="65"/>
      <c r="CM247" s="65"/>
      <c r="CN247" s="65"/>
      <c r="CO247" s="65"/>
      <c r="CP247" s="65"/>
      <c r="CQ247" s="65"/>
    </row>
    <row r="248" spans="2:95" s="1" customFormat="1" ht="15" customHeight="1">
      <c r="B248" s="108" t="s">
        <v>27</v>
      </c>
      <c r="C248" s="2"/>
      <c r="D248" s="56">
        <v>20</v>
      </c>
      <c r="E248" s="87" t="s">
        <v>85</v>
      </c>
      <c r="F248" s="253">
        <f>'Radijo reitingai'!D95</f>
        <v>0.38</v>
      </c>
      <c r="G248" s="253">
        <f>'Radijo reitingai'!E95</f>
        <v>0.41</v>
      </c>
      <c r="H248" s="250">
        <f t="shared" si="138"/>
        <v>55.480000000000004</v>
      </c>
      <c r="I248" s="250">
        <f t="shared" si="139"/>
        <v>59.86</v>
      </c>
      <c r="J248" s="344">
        <v>146</v>
      </c>
      <c r="K248" s="50">
        <f t="shared" si="140"/>
        <v>146</v>
      </c>
      <c r="L248" s="137">
        <f>((5*20)*0.2)</f>
        <v>20</v>
      </c>
      <c r="M248" s="242">
        <f t="shared" si="152"/>
        <v>14600</v>
      </c>
      <c r="N248" s="134">
        <f t="shared" si="143"/>
        <v>0.8</v>
      </c>
      <c r="O248" s="91">
        <f t="shared" si="142"/>
        <v>2920</v>
      </c>
      <c r="P248" s="55"/>
      <c r="Q248" s="65"/>
      <c r="R248" s="65">
        <v>4</v>
      </c>
      <c r="S248" s="65"/>
      <c r="T248" s="65">
        <v>4</v>
      </c>
      <c r="U248" s="65"/>
      <c r="V248" s="65">
        <v>4</v>
      </c>
      <c r="W248" s="65"/>
      <c r="X248" s="65">
        <v>4</v>
      </c>
      <c r="Y248" s="65"/>
      <c r="Z248" s="65">
        <v>4</v>
      </c>
      <c r="AA248" s="65"/>
      <c r="AB248" s="65">
        <v>4</v>
      </c>
      <c r="AC248" s="65"/>
      <c r="AD248" s="65">
        <v>4</v>
      </c>
      <c r="AE248" s="65"/>
      <c r="AF248" s="65">
        <v>5</v>
      </c>
      <c r="AG248" s="65"/>
      <c r="AH248" s="65">
        <v>5</v>
      </c>
      <c r="AI248" s="65"/>
      <c r="AJ248" s="65">
        <v>5</v>
      </c>
      <c r="AK248" s="65"/>
      <c r="AL248" s="65">
        <v>5</v>
      </c>
      <c r="AM248" s="65"/>
      <c r="AN248" s="65">
        <v>5</v>
      </c>
      <c r="AO248" s="65"/>
      <c r="AP248" s="65">
        <v>5</v>
      </c>
      <c r="AQ248" s="65"/>
      <c r="AR248" s="65">
        <v>5</v>
      </c>
      <c r="AS248" s="65"/>
      <c r="AT248" s="65">
        <v>5</v>
      </c>
      <c r="AU248" s="65"/>
      <c r="AV248" s="65">
        <v>5</v>
      </c>
      <c r="AW248" s="65"/>
      <c r="AX248" s="65">
        <v>5</v>
      </c>
      <c r="AY248" s="65"/>
      <c r="AZ248" s="65">
        <v>4</v>
      </c>
      <c r="BA248" s="65"/>
      <c r="BB248" s="65">
        <v>4</v>
      </c>
      <c r="BC248" s="65"/>
      <c r="BD248" s="65">
        <v>4</v>
      </c>
      <c r="BE248" s="65"/>
      <c r="BF248" s="65">
        <v>4</v>
      </c>
      <c r="BG248" s="65"/>
      <c r="BH248" s="65">
        <v>4</v>
      </c>
      <c r="BI248" s="65"/>
      <c r="BJ248" s="65">
        <v>4</v>
      </c>
      <c r="BK248" s="65"/>
      <c r="BL248" s="65">
        <v>4</v>
      </c>
      <c r="BM248" s="65"/>
      <c r="BN248" s="65">
        <v>4</v>
      </c>
      <c r="BO248" s="65"/>
      <c r="BP248" s="65">
        <v>4</v>
      </c>
      <c r="BQ248" s="65"/>
      <c r="BR248" s="65">
        <v>4</v>
      </c>
      <c r="BS248" s="65"/>
      <c r="BT248" s="65">
        <v>4</v>
      </c>
      <c r="BU248" s="65"/>
      <c r="BV248" s="65">
        <v>4</v>
      </c>
      <c r="BW248" s="65"/>
      <c r="BX248" s="65">
        <v>4</v>
      </c>
      <c r="BY248" s="65"/>
      <c r="BZ248" s="65">
        <v>4</v>
      </c>
      <c r="CA248" s="65"/>
      <c r="CB248" s="65">
        <v>4</v>
      </c>
      <c r="CC248" s="65"/>
      <c r="CD248" s="65">
        <v>4</v>
      </c>
      <c r="CE248" s="65"/>
      <c r="CF248" s="65">
        <v>4</v>
      </c>
      <c r="CG248" s="65"/>
      <c r="CH248" s="65"/>
      <c r="CI248" s="65"/>
      <c r="CJ248" s="65"/>
      <c r="CK248" s="65"/>
      <c r="CL248" s="65"/>
      <c r="CM248" s="65"/>
      <c r="CN248" s="65"/>
      <c r="CO248" s="65"/>
      <c r="CP248" s="65"/>
      <c r="CQ248" s="65"/>
    </row>
    <row r="249" spans="2:95" s="1" customFormat="1" ht="15" customHeight="1">
      <c r="B249" s="108" t="s">
        <v>27</v>
      </c>
      <c r="C249" s="2"/>
      <c r="D249" s="56">
        <v>20</v>
      </c>
      <c r="E249" s="87" t="s">
        <v>86</v>
      </c>
      <c r="F249" s="253">
        <f>'Radijo reitingai'!D96</f>
        <v>0.31</v>
      </c>
      <c r="G249" s="253">
        <f>'Radijo reitingai'!E96</f>
        <v>0.27</v>
      </c>
      <c r="H249" s="250">
        <f t="shared" si="138"/>
        <v>45.26</v>
      </c>
      <c r="I249" s="250">
        <f t="shared" si="139"/>
        <v>39.42</v>
      </c>
      <c r="J249" s="344">
        <v>146</v>
      </c>
      <c r="K249" s="50">
        <f t="shared" si="140"/>
        <v>146</v>
      </c>
      <c r="L249" s="137">
        <f>((5*20)*0.2)</f>
        <v>20</v>
      </c>
      <c r="M249" s="242">
        <f t="shared" si="152"/>
        <v>14600</v>
      </c>
      <c r="N249" s="134">
        <f t="shared" si="143"/>
        <v>0.8</v>
      </c>
      <c r="O249" s="91">
        <f t="shared" si="142"/>
        <v>2920</v>
      </c>
      <c r="P249" s="55"/>
      <c r="Q249" s="65">
        <v>5</v>
      </c>
      <c r="R249" s="65"/>
      <c r="S249" s="65">
        <v>4</v>
      </c>
      <c r="T249" s="65"/>
      <c r="U249" s="65">
        <v>4</v>
      </c>
      <c r="V249" s="65"/>
      <c r="W249" s="65">
        <v>4</v>
      </c>
      <c r="X249" s="65"/>
      <c r="Y249" s="65">
        <v>4</v>
      </c>
      <c r="Z249" s="65"/>
      <c r="AA249" s="65">
        <v>4</v>
      </c>
      <c r="AB249" s="65"/>
      <c r="AC249" s="65">
        <v>4</v>
      </c>
      <c r="AD249" s="65"/>
      <c r="AE249" s="65">
        <v>4</v>
      </c>
      <c r="AF249" s="65"/>
      <c r="AG249" s="65">
        <v>5</v>
      </c>
      <c r="AH249" s="65"/>
      <c r="AI249" s="65">
        <v>5</v>
      </c>
      <c r="AJ249" s="65"/>
      <c r="AK249" s="65">
        <v>5</v>
      </c>
      <c r="AL249" s="65"/>
      <c r="AM249" s="65">
        <v>5</v>
      </c>
      <c r="AN249" s="65"/>
      <c r="AO249" s="65">
        <v>5</v>
      </c>
      <c r="AP249" s="65"/>
      <c r="AQ249" s="65">
        <v>5</v>
      </c>
      <c r="AR249" s="65"/>
      <c r="AS249" s="65">
        <v>5</v>
      </c>
      <c r="AT249" s="65"/>
      <c r="AU249" s="65">
        <v>5</v>
      </c>
      <c r="AV249" s="65"/>
      <c r="AW249" s="65">
        <v>5</v>
      </c>
      <c r="AX249" s="65"/>
      <c r="AY249" s="65">
        <v>4</v>
      </c>
      <c r="AZ249" s="65"/>
      <c r="BA249" s="65">
        <v>4</v>
      </c>
      <c r="BB249" s="65"/>
      <c r="BC249" s="65">
        <v>4</v>
      </c>
      <c r="BD249" s="65"/>
      <c r="BE249" s="65">
        <v>4</v>
      </c>
      <c r="BF249" s="65"/>
      <c r="BG249" s="65">
        <v>4</v>
      </c>
      <c r="BH249" s="65"/>
      <c r="BI249" s="65">
        <v>4</v>
      </c>
      <c r="BJ249" s="65"/>
      <c r="BK249" s="65">
        <v>4</v>
      </c>
      <c r="BL249" s="65"/>
      <c r="BM249" s="65">
        <v>4</v>
      </c>
      <c r="BN249" s="65"/>
      <c r="BO249" s="65">
        <v>4</v>
      </c>
      <c r="BP249" s="65"/>
      <c r="BQ249" s="65">
        <v>4</v>
      </c>
      <c r="BR249" s="65"/>
      <c r="BS249" s="65">
        <v>4</v>
      </c>
      <c r="BT249" s="65"/>
      <c r="BU249" s="65">
        <v>4</v>
      </c>
      <c r="BV249" s="65"/>
      <c r="BW249" s="65">
        <v>4</v>
      </c>
      <c r="BX249" s="65"/>
      <c r="BY249" s="65">
        <v>4</v>
      </c>
      <c r="BZ249" s="65"/>
      <c r="CA249" s="65">
        <v>4</v>
      </c>
      <c r="CB249" s="65"/>
      <c r="CC249" s="65">
        <v>4</v>
      </c>
      <c r="CD249" s="65"/>
      <c r="CE249" s="65">
        <v>4</v>
      </c>
      <c r="CF249" s="65"/>
      <c r="CG249" s="65"/>
      <c r="CH249" s="65"/>
      <c r="CI249" s="65"/>
      <c r="CJ249" s="65"/>
      <c r="CK249" s="65"/>
      <c r="CL249" s="65"/>
      <c r="CM249" s="65"/>
      <c r="CN249" s="65"/>
      <c r="CO249" s="65"/>
      <c r="CP249" s="65"/>
      <c r="CQ249" s="65"/>
    </row>
    <row r="250" spans="2:95" s="1" customFormat="1" ht="15" customHeight="1">
      <c r="B250" s="182" t="s">
        <v>27</v>
      </c>
      <c r="C250" s="183"/>
      <c r="D250" s="184">
        <v>20</v>
      </c>
      <c r="E250" s="175" t="s">
        <v>87</v>
      </c>
      <c r="F250" s="254">
        <f>'Radijo reitingai'!D97</f>
        <v>0.25</v>
      </c>
      <c r="G250" s="254">
        <f>'Radijo reitingai'!E97</f>
        <v>0.27</v>
      </c>
      <c r="H250" s="251">
        <f t="shared" si="138"/>
        <v>35.5</v>
      </c>
      <c r="I250" s="251">
        <f t="shared" si="139"/>
        <v>38.340000000000003</v>
      </c>
      <c r="J250" s="345">
        <v>142</v>
      </c>
      <c r="K250" s="185">
        <f t="shared" si="140"/>
        <v>142</v>
      </c>
      <c r="L250" s="186">
        <f>((5*20)*0.2)</f>
        <v>20</v>
      </c>
      <c r="M250" s="243">
        <f t="shared" si="152"/>
        <v>14200</v>
      </c>
      <c r="N250" s="188">
        <f t="shared" si="143"/>
        <v>0.8</v>
      </c>
      <c r="O250" s="189">
        <f t="shared" si="142"/>
        <v>2840</v>
      </c>
      <c r="P250" s="55"/>
      <c r="Q250" s="65"/>
      <c r="R250" s="65">
        <v>4</v>
      </c>
      <c r="S250" s="65"/>
      <c r="T250" s="65">
        <v>4</v>
      </c>
      <c r="U250" s="65"/>
      <c r="V250" s="65">
        <v>4</v>
      </c>
      <c r="W250" s="65"/>
      <c r="X250" s="65">
        <v>4</v>
      </c>
      <c r="Y250" s="65"/>
      <c r="Z250" s="65">
        <v>4</v>
      </c>
      <c r="AA250" s="65"/>
      <c r="AB250" s="65">
        <v>4</v>
      </c>
      <c r="AC250" s="65"/>
      <c r="AD250" s="65">
        <v>4</v>
      </c>
      <c r="AE250" s="65"/>
      <c r="AF250" s="65">
        <v>5</v>
      </c>
      <c r="AG250" s="65"/>
      <c r="AH250" s="65">
        <v>5</v>
      </c>
      <c r="AI250" s="65"/>
      <c r="AJ250" s="65">
        <v>5</v>
      </c>
      <c r="AK250" s="65"/>
      <c r="AL250" s="65">
        <v>5</v>
      </c>
      <c r="AM250" s="65"/>
      <c r="AN250" s="65">
        <v>5</v>
      </c>
      <c r="AO250" s="65"/>
      <c r="AP250" s="65">
        <v>5</v>
      </c>
      <c r="AQ250" s="65"/>
      <c r="AR250" s="65">
        <v>5</v>
      </c>
      <c r="AS250" s="65"/>
      <c r="AT250" s="65">
        <v>5</v>
      </c>
      <c r="AU250" s="65"/>
      <c r="AV250" s="65">
        <v>5</v>
      </c>
      <c r="AW250" s="65"/>
      <c r="AX250" s="65">
        <v>5</v>
      </c>
      <c r="AY250" s="65"/>
      <c r="AZ250" s="65">
        <v>4</v>
      </c>
      <c r="BA250" s="65"/>
      <c r="BB250" s="65">
        <v>4</v>
      </c>
      <c r="BC250" s="65"/>
      <c r="BD250" s="65">
        <v>4</v>
      </c>
      <c r="BE250" s="65"/>
      <c r="BF250" s="65">
        <v>4</v>
      </c>
      <c r="BG250" s="65"/>
      <c r="BH250" s="65">
        <v>4</v>
      </c>
      <c r="BI250" s="65"/>
      <c r="BJ250" s="65">
        <v>4</v>
      </c>
      <c r="BK250" s="65"/>
      <c r="BL250" s="65">
        <v>4</v>
      </c>
      <c r="BM250" s="65"/>
      <c r="BN250" s="65">
        <v>4</v>
      </c>
      <c r="BO250" s="65"/>
      <c r="BP250" s="65">
        <v>4</v>
      </c>
      <c r="BQ250" s="65"/>
      <c r="BR250" s="65">
        <v>4</v>
      </c>
      <c r="BS250" s="65"/>
      <c r="BT250" s="65">
        <v>4</v>
      </c>
      <c r="BU250" s="65"/>
      <c r="BV250" s="65">
        <v>4</v>
      </c>
      <c r="BW250" s="65"/>
      <c r="BX250" s="65">
        <v>4</v>
      </c>
      <c r="BY250" s="65"/>
      <c r="BZ250" s="65">
        <v>4</v>
      </c>
      <c r="CA250" s="65"/>
      <c r="CB250" s="65">
        <v>4</v>
      </c>
      <c r="CC250" s="65"/>
      <c r="CD250" s="65">
        <v>4</v>
      </c>
      <c r="CE250" s="65"/>
      <c r="CF250" s="65"/>
      <c r="CG250" s="65"/>
      <c r="CH250" s="65"/>
      <c r="CI250" s="65"/>
      <c r="CJ250" s="65"/>
      <c r="CK250" s="65"/>
      <c r="CL250" s="65"/>
      <c r="CM250" s="65"/>
      <c r="CN250" s="65"/>
      <c r="CO250" s="65"/>
      <c r="CP250" s="65"/>
      <c r="CQ250" s="65"/>
    </row>
    <row r="251" spans="2:95" s="1" customFormat="1" ht="15" customHeight="1">
      <c r="B251" s="108" t="s">
        <v>27</v>
      </c>
      <c r="C251" s="2"/>
      <c r="D251" s="56">
        <v>20</v>
      </c>
      <c r="E251" s="87" t="s">
        <v>88</v>
      </c>
      <c r="F251" s="253">
        <f>'Radijo reitingai'!D98</f>
        <v>0.3</v>
      </c>
      <c r="G251" s="253">
        <f>'Radijo reitingai'!E98</f>
        <v>0.36</v>
      </c>
      <c r="H251" s="250">
        <f t="shared" si="138"/>
        <v>42.9</v>
      </c>
      <c r="I251" s="250">
        <f t="shared" si="139"/>
        <v>51.48</v>
      </c>
      <c r="J251" s="344">
        <v>143</v>
      </c>
      <c r="K251" s="50">
        <f t="shared" si="140"/>
        <v>143</v>
      </c>
      <c r="L251" s="137">
        <f>((5*20)*0.2)</f>
        <v>20</v>
      </c>
      <c r="M251" s="242">
        <f t="shared" si="152"/>
        <v>14300</v>
      </c>
      <c r="N251" s="134">
        <f t="shared" si="143"/>
        <v>0.8</v>
      </c>
      <c r="O251" s="91">
        <f t="shared" si="142"/>
        <v>2860</v>
      </c>
      <c r="P251" s="55"/>
      <c r="Q251" s="65">
        <v>5</v>
      </c>
      <c r="R251" s="65"/>
      <c r="S251" s="65">
        <v>4</v>
      </c>
      <c r="T251" s="65"/>
      <c r="U251" s="65">
        <v>4</v>
      </c>
      <c r="V251" s="65"/>
      <c r="W251" s="65">
        <v>4</v>
      </c>
      <c r="X251" s="65"/>
      <c r="Y251" s="65">
        <v>4</v>
      </c>
      <c r="Z251" s="65"/>
      <c r="AA251" s="65">
        <v>4</v>
      </c>
      <c r="AB251" s="65"/>
      <c r="AC251" s="65">
        <v>4</v>
      </c>
      <c r="AD251" s="65"/>
      <c r="AE251" s="65">
        <v>4</v>
      </c>
      <c r="AF251" s="65"/>
      <c r="AG251" s="65">
        <v>5</v>
      </c>
      <c r="AH251" s="65"/>
      <c r="AI251" s="65">
        <v>5</v>
      </c>
      <c r="AJ251" s="65"/>
      <c r="AK251" s="65">
        <v>5</v>
      </c>
      <c r="AL251" s="65"/>
      <c r="AM251" s="65">
        <v>5</v>
      </c>
      <c r="AN251" s="65"/>
      <c r="AO251" s="65">
        <v>5</v>
      </c>
      <c r="AP251" s="65"/>
      <c r="AQ251" s="65">
        <v>5</v>
      </c>
      <c r="AR251" s="65"/>
      <c r="AS251" s="65">
        <v>4</v>
      </c>
      <c r="AT251" s="65"/>
      <c r="AU251" s="65">
        <v>4</v>
      </c>
      <c r="AV251" s="65"/>
      <c r="AW251" s="65">
        <v>4</v>
      </c>
      <c r="AX251" s="65"/>
      <c r="AY251" s="65">
        <v>4</v>
      </c>
      <c r="AZ251" s="65"/>
      <c r="BA251" s="65">
        <v>4</v>
      </c>
      <c r="BB251" s="65"/>
      <c r="BC251" s="65">
        <v>4</v>
      </c>
      <c r="BD251" s="65"/>
      <c r="BE251" s="65">
        <v>4</v>
      </c>
      <c r="BF251" s="65"/>
      <c r="BG251" s="65">
        <v>4</v>
      </c>
      <c r="BH251" s="65"/>
      <c r="BI251" s="65">
        <v>4</v>
      </c>
      <c r="BJ251" s="65"/>
      <c r="BK251" s="65">
        <v>4</v>
      </c>
      <c r="BL251" s="65"/>
      <c r="BM251" s="65">
        <v>4</v>
      </c>
      <c r="BN251" s="65"/>
      <c r="BO251" s="65">
        <v>4</v>
      </c>
      <c r="BP251" s="65"/>
      <c r="BQ251" s="65">
        <v>4</v>
      </c>
      <c r="BR251" s="65"/>
      <c r="BS251" s="65">
        <v>4</v>
      </c>
      <c r="BT251" s="65"/>
      <c r="BU251" s="65">
        <v>4</v>
      </c>
      <c r="BV251" s="65"/>
      <c r="BW251" s="65">
        <v>4</v>
      </c>
      <c r="BX251" s="65"/>
      <c r="BY251" s="65">
        <v>4</v>
      </c>
      <c r="BZ251" s="65"/>
      <c r="CA251" s="65">
        <v>4</v>
      </c>
      <c r="CB251" s="65"/>
      <c r="CC251" s="65">
        <v>4</v>
      </c>
      <c r="CD251" s="65"/>
      <c r="CE251" s="65">
        <v>4</v>
      </c>
      <c r="CF251" s="65"/>
      <c r="CG251" s="65"/>
      <c r="CH251" s="65"/>
      <c r="CI251" s="65"/>
      <c r="CJ251" s="65"/>
      <c r="CK251" s="65"/>
      <c r="CL251" s="65"/>
      <c r="CM251" s="65"/>
      <c r="CN251" s="65"/>
      <c r="CO251" s="65"/>
      <c r="CP251" s="65"/>
      <c r="CQ251" s="65"/>
    </row>
    <row r="252" spans="2:95" s="1" customFormat="1" ht="15" customHeight="1">
      <c r="B252" s="190" t="s">
        <v>27</v>
      </c>
      <c r="C252" s="191"/>
      <c r="D252" s="192">
        <v>20</v>
      </c>
      <c r="E252" s="168" t="s">
        <v>90</v>
      </c>
      <c r="F252" s="256">
        <f>'Radijo reitingai'!D99</f>
        <v>0.44</v>
      </c>
      <c r="G252" s="256">
        <f>'Radijo reitingai'!E99</f>
        <v>0.55000000000000004</v>
      </c>
      <c r="H252" s="252">
        <f t="shared" si="138"/>
        <v>60.72</v>
      </c>
      <c r="I252" s="252">
        <f t="shared" si="139"/>
        <v>75.900000000000006</v>
      </c>
      <c r="J252" s="347">
        <v>138</v>
      </c>
      <c r="K252" s="193">
        <f t="shared" si="140"/>
        <v>138</v>
      </c>
      <c r="L252" s="194">
        <f>((5*20)*0.2)</f>
        <v>20</v>
      </c>
      <c r="M252" s="244">
        <f t="shared" si="152"/>
        <v>13800</v>
      </c>
      <c r="N252" s="196">
        <f t="shared" si="143"/>
        <v>0.8</v>
      </c>
      <c r="O252" s="197">
        <f t="shared" si="142"/>
        <v>2760</v>
      </c>
      <c r="P252" s="355"/>
      <c r="Q252" s="356"/>
      <c r="R252" s="356">
        <v>4</v>
      </c>
      <c r="S252" s="356"/>
      <c r="T252" s="356">
        <v>4</v>
      </c>
      <c r="U252" s="356"/>
      <c r="V252" s="356">
        <v>4</v>
      </c>
      <c r="W252" s="356"/>
      <c r="X252" s="356">
        <v>4</v>
      </c>
      <c r="Y252" s="356"/>
      <c r="Z252" s="356">
        <v>4</v>
      </c>
      <c r="AA252" s="356"/>
      <c r="AB252" s="356">
        <v>4</v>
      </c>
      <c r="AC252" s="356"/>
      <c r="AD252" s="356">
        <v>4</v>
      </c>
      <c r="AE252" s="356"/>
      <c r="AF252" s="356">
        <v>5</v>
      </c>
      <c r="AG252" s="356"/>
      <c r="AH252" s="356">
        <v>5</v>
      </c>
      <c r="AI252" s="356"/>
      <c r="AJ252" s="356">
        <v>5</v>
      </c>
      <c r="AK252" s="356"/>
      <c r="AL252" s="356">
        <v>5</v>
      </c>
      <c r="AM252" s="356"/>
      <c r="AN252" s="356">
        <v>5</v>
      </c>
      <c r="AO252" s="356"/>
      <c r="AP252" s="356">
        <v>5</v>
      </c>
      <c r="AQ252" s="356"/>
      <c r="AR252" s="356">
        <v>4</v>
      </c>
      <c r="AS252" s="356"/>
      <c r="AT252" s="356">
        <v>4</v>
      </c>
      <c r="AU252" s="356"/>
      <c r="AV252" s="356">
        <v>4</v>
      </c>
      <c r="AW252" s="356"/>
      <c r="AX252" s="356">
        <v>4</v>
      </c>
      <c r="AY252" s="356"/>
      <c r="AZ252" s="356">
        <v>4</v>
      </c>
      <c r="BA252" s="356"/>
      <c r="BB252" s="356">
        <v>4</v>
      </c>
      <c r="BC252" s="356"/>
      <c r="BD252" s="356">
        <v>4</v>
      </c>
      <c r="BE252" s="356"/>
      <c r="BF252" s="356">
        <v>4</v>
      </c>
      <c r="BG252" s="356"/>
      <c r="BH252" s="356">
        <v>4</v>
      </c>
      <c r="BI252" s="356"/>
      <c r="BJ252" s="356">
        <v>4</v>
      </c>
      <c r="BK252" s="356"/>
      <c r="BL252" s="356">
        <v>4</v>
      </c>
      <c r="BM252" s="356"/>
      <c r="BN252" s="356">
        <v>4</v>
      </c>
      <c r="BO252" s="356"/>
      <c r="BP252" s="356">
        <v>4</v>
      </c>
      <c r="BQ252" s="356"/>
      <c r="BR252" s="356">
        <v>4</v>
      </c>
      <c r="BS252" s="356"/>
      <c r="BT252" s="356">
        <v>4</v>
      </c>
      <c r="BU252" s="356"/>
      <c r="BV252" s="356">
        <v>4</v>
      </c>
      <c r="BW252" s="356"/>
      <c r="BX252" s="356">
        <v>4</v>
      </c>
      <c r="BY252" s="356"/>
      <c r="BZ252" s="356">
        <v>4</v>
      </c>
      <c r="CA252" s="356"/>
      <c r="CB252" s="356">
        <v>4</v>
      </c>
      <c r="CC252" s="356"/>
      <c r="CD252" s="356">
        <v>4</v>
      </c>
      <c r="CE252" s="356"/>
      <c r="CF252" s="356"/>
      <c r="CG252" s="356"/>
      <c r="CH252" s="356"/>
      <c r="CI252" s="356"/>
      <c r="CJ252" s="356"/>
      <c r="CK252" s="356"/>
      <c r="CL252" s="356"/>
      <c r="CM252" s="356"/>
      <c r="CN252" s="356"/>
      <c r="CO252" s="356"/>
      <c r="CP252" s="356"/>
      <c r="CQ252" s="356"/>
    </row>
    <row r="253" spans="2:95" s="1" customFormat="1" ht="15" customHeight="1">
      <c r="B253" s="258"/>
      <c r="C253" s="258"/>
      <c r="D253" s="258" t="s">
        <v>6</v>
      </c>
      <c r="E253" s="258"/>
      <c r="F253" s="259"/>
      <c r="G253" s="259"/>
      <c r="H253" s="259">
        <f>SUM(H164:H252)</f>
        <v>2754.4100000000008</v>
      </c>
      <c r="I253" s="259">
        <f t="shared" ref="I253:K253" si="153">SUM(I164:I252)</f>
        <v>2998.3599999999997</v>
      </c>
      <c r="J253" s="343">
        <f t="shared" si="153"/>
        <v>4006</v>
      </c>
      <c r="K253" s="259">
        <f t="shared" si="153"/>
        <v>4006</v>
      </c>
      <c r="L253" s="259"/>
      <c r="M253" s="260"/>
      <c r="N253" s="261"/>
      <c r="O253" s="262">
        <f>SUM(O165:O252)</f>
        <v>67768.600000001985</v>
      </c>
      <c r="P253" s="263"/>
      <c r="Q253" s="318">
        <f>SUM(Q165:Q252)</f>
        <v>45</v>
      </c>
      <c r="R253" s="318">
        <f t="shared" ref="R253:CC253" si="154">SUM(R165:R252)</f>
        <v>77</v>
      </c>
      <c r="S253" s="318">
        <f t="shared" si="154"/>
        <v>72</v>
      </c>
      <c r="T253" s="318">
        <f t="shared" si="154"/>
        <v>75</v>
      </c>
      <c r="U253" s="318">
        <f t="shared" si="154"/>
        <v>71</v>
      </c>
      <c r="V253" s="318">
        <f t="shared" si="154"/>
        <v>76</v>
      </c>
      <c r="W253" s="318">
        <f t="shared" si="154"/>
        <v>70</v>
      </c>
      <c r="X253" s="318">
        <f t="shared" si="154"/>
        <v>74</v>
      </c>
      <c r="Y253" s="318">
        <f t="shared" si="154"/>
        <v>71</v>
      </c>
      <c r="Z253" s="318">
        <f t="shared" si="154"/>
        <v>45</v>
      </c>
      <c r="AA253" s="318">
        <f t="shared" si="154"/>
        <v>42</v>
      </c>
      <c r="AB253" s="318">
        <f t="shared" si="154"/>
        <v>49</v>
      </c>
      <c r="AC253" s="318">
        <f t="shared" si="154"/>
        <v>40</v>
      </c>
      <c r="AD253" s="318">
        <f t="shared" si="154"/>
        <v>67</v>
      </c>
      <c r="AE253" s="318">
        <f t="shared" si="154"/>
        <v>62</v>
      </c>
      <c r="AF253" s="318">
        <f t="shared" si="154"/>
        <v>73</v>
      </c>
      <c r="AG253" s="318">
        <f t="shared" si="154"/>
        <v>65</v>
      </c>
      <c r="AH253" s="318">
        <f t="shared" si="154"/>
        <v>71</v>
      </c>
      <c r="AI253" s="318">
        <f t="shared" si="154"/>
        <v>67</v>
      </c>
      <c r="AJ253" s="318">
        <f t="shared" si="154"/>
        <v>72</v>
      </c>
      <c r="AK253" s="318">
        <f t="shared" si="154"/>
        <v>53</v>
      </c>
      <c r="AL253" s="318">
        <f t="shared" si="154"/>
        <v>63</v>
      </c>
      <c r="AM253" s="318">
        <f t="shared" si="154"/>
        <v>53</v>
      </c>
      <c r="AN253" s="318">
        <f t="shared" si="154"/>
        <v>64</v>
      </c>
      <c r="AO253" s="318">
        <f t="shared" si="154"/>
        <v>54</v>
      </c>
      <c r="AP253" s="318">
        <f t="shared" si="154"/>
        <v>64</v>
      </c>
      <c r="AQ253" s="318">
        <f t="shared" si="154"/>
        <v>54</v>
      </c>
      <c r="AR253" s="318">
        <f t="shared" si="154"/>
        <v>37</v>
      </c>
      <c r="AS253" s="318">
        <f t="shared" si="154"/>
        <v>32</v>
      </c>
      <c r="AT253" s="318">
        <f t="shared" si="154"/>
        <v>37</v>
      </c>
      <c r="AU253" s="318">
        <f t="shared" si="154"/>
        <v>33</v>
      </c>
      <c r="AV253" s="318">
        <f t="shared" si="154"/>
        <v>66</v>
      </c>
      <c r="AW253" s="318">
        <f t="shared" si="154"/>
        <v>57</v>
      </c>
      <c r="AX253" s="318">
        <f t="shared" si="154"/>
        <v>66</v>
      </c>
      <c r="AY253" s="318">
        <f t="shared" si="154"/>
        <v>54</v>
      </c>
      <c r="AZ253" s="318">
        <f t="shared" si="154"/>
        <v>64</v>
      </c>
      <c r="BA253" s="318">
        <f t="shared" si="154"/>
        <v>55</v>
      </c>
      <c r="BB253" s="318">
        <f t="shared" si="154"/>
        <v>63</v>
      </c>
      <c r="BC253" s="318">
        <f t="shared" si="154"/>
        <v>55</v>
      </c>
      <c r="BD253" s="318">
        <f t="shared" si="154"/>
        <v>64</v>
      </c>
      <c r="BE253" s="318">
        <f t="shared" si="154"/>
        <v>54</v>
      </c>
      <c r="BF253" s="318">
        <f t="shared" si="154"/>
        <v>64</v>
      </c>
      <c r="BG253" s="318">
        <f t="shared" si="154"/>
        <v>40</v>
      </c>
      <c r="BH253" s="318">
        <f t="shared" si="154"/>
        <v>45</v>
      </c>
      <c r="BI253" s="318">
        <f t="shared" si="154"/>
        <v>36</v>
      </c>
      <c r="BJ253" s="318">
        <f t="shared" si="154"/>
        <v>42</v>
      </c>
      <c r="BK253" s="318">
        <f t="shared" si="154"/>
        <v>32</v>
      </c>
      <c r="BL253" s="318">
        <f t="shared" si="154"/>
        <v>27</v>
      </c>
      <c r="BM253" s="318">
        <f t="shared" si="154"/>
        <v>27</v>
      </c>
      <c r="BN253" s="318">
        <f t="shared" si="154"/>
        <v>27</v>
      </c>
      <c r="BO253" s="318">
        <f t="shared" si="154"/>
        <v>27</v>
      </c>
      <c r="BP253" s="318">
        <f t="shared" si="154"/>
        <v>27</v>
      </c>
      <c r="BQ253" s="318">
        <f t="shared" si="154"/>
        <v>27</v>
      </c>
      <c r="BR253" s="318">
        <f t="shared" si="154"/>
        <v>27</v>
      </c>
      <c r="BS253" s="318">
        <f t="shared" si="154"/>
        <v>27</v>
      </c>
      <c r="BT253" s="318">
        <f t="shared" si="154"/>
        <v>52</v>
      </c>
      <c r="BU253" s="318">
        <f t="shared" si="154"/>
        <v>47</v>
      </c>
      <c r="BV253" s="318">
        <f t="shared" si="154"/>
        <v>52</v>
      </c>
      <c r="BW253" s="318">
        <f t="shared" si="154"/>
        <v>47</v>
      </c>
      <c r="BX253" s="318">
        <f t="shared" si="154"/>
        <v>52</v>
      </c>
      <c r="BY253" s="318">
        <f t="shared" si="154"/>
        <v>47</v>
      </c>
      <c r="BZ253" s="318">
        <f t="shared" si="154"/>
        <v>52</v>
      </c>
      <c r="CA253" s="318">
        <f t="shared" si="154"/>
        <v>47</v>
      </c>
      <c r="CB253" s="318">
        <f t="shared" si="154"/>
        <v>53</v>
      </c>
      <c r="CC253" s="318">
        <f t="shared" si="154"/>
        <v>47</v>
      </c>
      <c r="CD253" s="318">
        <f t="shared" ref="CD253:CQ253" si="155">SUM(CD165:CD252)</f>
        <v>52</v>
      </c>
      <c r="CE253" s="318">
        <f t="shared" si="155"/>
        <v>47</v>
      </c>
      <c r="CF253" s="318">
        <f t="shared" si="155"/>
        <v>52</v>
      </c>
      <c r="CG253" s="318">
        <f t="shared" si="155"/>
        <v>39</v>
      </c>
      <c r="CH253" s="318">
        <f t="shared" si="155"/>
        <v>48</v>
      </c>
      <c r="CI253" s="318">
        <f t="shared" si="155"/>
        <v>39</v>
      </c>
      <c r="CJ253" s="318">
        <f t="shared" si="155"/>
        <v>48</v>
      </c>
      <c r="CK253" s="318">
        <f t="shared" si="155"/>
        <v>39</v>
      </c>
      <c r="CL253" s="318">
        <f t="shared" si="155"/>
        <v>48</v>
      </c>
      <c r="CM253" s="318">
        <f t="shared" si="155"/>
        <v>39</v>
      </c>
      <c r="CN253" s="318">
        <f t="shared" si="155"/>
        <v>46</v>
      </c>
      <c r="CO253" s="318">
        <f t="shared" si="155"/>
        <v>39</v>
      </c>
      <c r="CP253" s="318">
        <f t="shared" si="155"/>
        <v>42</v>
      </c>
      <c r="CQ253" s="318">
        <f t="shared" si="155"/>
        <v>31</v>
      </c>
    </row>
    <row r="254" spans="2:95" s="1" customFormat="1" ht="15" customHeight="1" thickBot="1">
      <c r="B254" s="58"/>
      <c r="D254" s="150"/>
      <c r="E254" s="27"/>
      <c r="F254" s="315"/>
      <c r="G254" s="315"/>
      <c r="H254" s="315"/>
      <c r="I254" s="315"/>
      <c r="J254" s="348"/>
      <c r="K254" s="315"/>
      <c r="L254" s="315"/>
      <c r="M254" s="31"/>
      <c r="N254" s="31"/>
      <c r="O254" s="31"/>
      <c r="P254" s="34"/>
      <c r="Q254" s="316"/>
      <c r="R254" s="316"/>
      <c r="S254" s="316"/>
      <c r="T254" s="316"/>
      <c r="U254" s="316"/>
      <c r="V254" s="316"/>
      <c r="W254" s="316"/>
      <c r="X254" s="316"/>
      <c r="Y254" s="316"/>
      <c r="Z254" s="316"/>
      <c r="AA254" s="317"/>
      <c r="AB254" s="317"/>
      <c r="AC254" s="317"/>
      <c r="AD254" s="317"/>
      <c r="AE254" s="317"/>
      <c r="AF254" s="317"/>
      <c r="AG254" s="317"/>
      <c r="AH254" s="317"/>
      <c r="AI254" s="317"/>
      <c r="AJ254" s="317"/>
      <c r="AK254" s="317"/>
      <c r="AL254" s="316"/>
      <c r="AM254" s="316"/>
      <c r="AN254" s="316"/>
      <c r="AO254" s="316"/>
      <c r="AP254" s="316"/>
      <c r="AQ254" s="316"/>
      <c r="AR254" s="316"/>
      <c r="AS254" s="316"/>
      <c r="AT254" s="316"/>
      <c r="AU254" s="316"/>
      <c r="AV254" s="316"/>
      <c r="AW254" s="316"/>
      <c r="AX254" s="316"/>
      <c r="AY254" s="316"/>
      <c r="AZ254" s="316"/>
      <c r="BA254" s="316"/>
      <c r="BB254" s="316"/>
      <c r="BC254" s="316"/>
      <c r="BD254" s="316"/>
      <c r="BE254" s="316"/>
      <c r="BF254" s="316"/>
      <c r="BG254" s="316"/>
      <c r="BH254" s="316"/>
      <c r="BI254" s="316"/>
      <c r="BJ254" s="316"/>
      <c r="BK254" s="316"/>
      <c r="BL254" s="316"/>
      <c r="BM254" s="316"/>
      <c r="BN254" s="316"/>
      <c r="BO254" s="316"/>
      <c r="BP254" s="316"/>
      <c r="BQ254" s="316"/>
      <c r="BR254" s="316"/>
      <c r="BS254" s="316"/>
      <c r="BT254" s="316"/>
      <c r="BU254" s="316"/>
      <c r="BV254" s="316"/>
      <c r="BW254" s="316"/>
      <c r="BX254" s="316"/>
      <c r="BY254" s="316"/>
      <c r="BZ254" s="316"/>
      <c r="CA254" s="316"/>
      <c r="CB254" s="316"/>
      <c r="CC254" s="316"/>
      <c r="CD254" s="316"/>
      <c r="CE254" s="316"/>
      <c r="CF254" s="316"/>
      <c r="CG254" s="316"/>
      <c r="CH254" s="316"/>
      <c r="CI254" s="316"/>
      <c r="CJ254" s="316"/>
      <c r="CK254" s="316"/>
      <c r="CL254" s="316"/>
      <c r="CM254" s="316"/>
      <c r="CN254" s="316"/>
      <c r="CO254" s="316"/>
      <c r="CP254" s="316"/>
      <c r="CQ254" s="316"/>
    </row>
    <row r="255" spans="2:95" s="1" customFormat="1" ht="15" customHeight="1" thickTop="1">
      <c r="B255" s="320"/>
      <c r="C255" s="321"/>
      <c r="D255" s="266" t="s">
        <v>6</v>
      </c>
      <c r="E255" s="266"/>
      <c r="F255" s="322"/>
      <c r="G255" s="322"/>
      <c r="H255" s="319">
        <f>SUM(H16:H159)+SUM(H165:H252)</f>
        <v>4394.3100000000013</v>
      </c>
      <c r="I255" s="319">
        <f>SUM(I16:I159)+SUM(I165:I252)</f>
        <v>4772.8599999999988</v>
      </c>
      <c r="J255" s="349">
        <f>SUM(J16:J159)+SUM(J165:J252)</f>
        <v>6024</v>
      </c>
      <c r="K255" s="319">
        <f>SUM(K16:K159)+SUM(K165:K252)</f>
        <v>6024</v>
      </c>
      <c r="L255" s="266" t="s">
        <v>6</v>
      </c>
      <c r="M255" s="266"/>
      <c r="N255" s="266"/>
      <c r="O255" s="267">
        <f>(O160+O253)-0.002</f>
        <v>194214.87980001993</v>
      </c>
      <c r="P255" s="43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44"/>
      <c r="AW255" s="44"/>
      <c r="AX255" s="44"/>
      <c r="AY255" s="44"/>
      <c r="AZ255" s="44"/>
      <c r="BA255" s="44"/>
      <c r="BB255" s="44"/>
      <c r="BC255" s="44"/>
      <c r="BD255" s="44"/>
      <c r="BE255" s="44"/>
      <c r="BF255" s="44"/>
      <c r="BG255" s="44"/>
      <c r="BH255" s="44"/>
      <c r="BI255" s="44"/>
      <c r="BJ255" s="44"/>
      <c r="BK255" s="44"/>
      <c r="BL255" s="44"/>
      <c r="BM255" s="44"/>
      <c r="BN255" s="44"/>
      <c r="BO255" s="44"/>
      <c r="BP255" s="44"/>
      <c r="BQ255" s="44"/>
      <c r="BR255" s="44"/>
      <c r="BS255" s="44"/>
      <c r="BT255" s="44"/>
      <c r="BU255" s="44"/>
      <c r="BV255" s="44"/>
      <c r="BW255" s="44"/>
      <c r="BX255" s="44"/>
      <c r="BY255" s="44"/>
      <c r="BZ255" s="44"/>
      <c r="CA255" s="44"/>
      <c r="CB255" s="44"/>
      <c r="CC255" s="44"/>
      <c r="CD255" s="44"/>
      <c r="CE255" s="44"/>
      <c r="CF255" s="44"/>
      <c r="CG255" s="44"/>
      <c r="CH255" s="44"/>
      <c r="CI255" s="44"/>
      <c r="CJ255" s="44"/>
      <c r="CK255" s="44"/>
      <c r="CL255" s="44"/>
      <c r="CM255" s="44"/>
      <c r="CN255" s="44"/>
      <c r="CO255" s="44"/>
      <c r="CP255" s="44"/>
      <c r="CQ255" s="44"/>
    </row>
    <row r="256" spans="2:95" s="1" customFormat="1" ht="15" customHeight="1">
      <c r="B256" s="148"/>
      <c r="D256" s="9"/>
      <c r="E256" s="53"/>
      <c r="F256" s="89"/>
      <c r="G256" s="11"/>
      <c r="H256" s="89"/>
      <c r="I256" s="11"/>
      <c r="J256" s="350"/>
      <c r="K256" s="17"/>
      <c r="L256" s="268" t="s">
        <v>8</v>
      </c>
      <c r="M256" s="269">
        <v>0.21</v>
      </c>
      <c r="N256" s="268"/>
      <c r="O256" s="270">
        <f>O255*M256</f>
        <v>40785.124758004182</v>
      </c>
      <c r="P256" s="33"/>
    </row>
    <row r="257" spans="2:96" s="1" customFormat="1" ht="15" customHeight="1">
      <c r="C257" s="369"/>
      <c r="D257" s="369"/>
      <c r="E257" s="369"/>
      <c r="F257" s="369"/>
      <c r="G257" s="369"/>
      <c r="H257" s="369"/>
      <c r="I257" s="369"/>
      <c r="J257" s="369"/>
      <c r="K257" s="369"/>
      <c r="L257" s="271" t="s">
        <v>7</v>
      </c>
      <c r="M257" s="271"/>
      <c r="N257" s="271"/>
      <c r="O257" s="265">
        <f>SUM(O255:O256)</f>
        <v>235000.00455802411</v>
      </c>
      <c r="P257" s="33"/>
    </row>
    <row r="258" spans="2:96" s="1" customFormat="1" ht="15" customHeight="1">
      <c r="B258" s="392" t="s">
        <v>164</v>
      </c>
      <c r="C258" s="392"/>
      <c r="D258" s="392"/>
      <c r="E258" s="392"/>
      <c r="F258" s="369"/>
      <c r="G258" s="369"/>
      <c r="H258" s="369"/>
      <c r="I258" s="369"/>
      <c r="J258" s="369"/>
      <c r="K258" s="369"/>
      <c r="L258" s="57"/>
      <c r="M258" s="9"/>
      <c r="O258" s="30"/>
      <c r="P258" s="33"/>
    </row>
    <row r="259" spans="2:96" s="1" customFormat="1" ht="15" customHeight="1">
      <c r="B259" s="392" t="s">
        <v>165</v>
      </c>
      <c r="C259" s="392"/>
      <c r="D259" s="392"/>
      <c r="E259" s="392"/>
      <c r="F259" s="392"/>
      <c r="G259" s="392"/>
      <c r="H259" s="392"/>
      <c r="I259" s="392"/>
      <c r="J259" s="392"/>
      <c r="K259" s="392"/>
      <c r="L259" s="392"/>
      <c r="M259" s="392"/>
      <c r="N259" s="392"/>
      <c r="O259" s="392"/>
      <c r="P259" s="392"/>
      <c r="Q259" s="392"/>
      <c r="R259" s="392"/>
      <c r="S259" s="392"/>
      <c r="T259" s="392"/>
      <c r="U259" s="392"/>
      <c r="V259" s="392"/>
      <c r="W259" s="392"/>
      <c r="X259" s="392"/>
      <c r="Y259" s="392"/>
      <c r="Z259" s="392"/>
      <c r="AA259" s="392"/>
      <c r="AB259" s="392"/>
      <c r="AC259" s="392"/>
      <c r="AD259" s="392"/>
      <c r="AE259" s="392"/>
      <c r="AF259" s="392"/>
      <c r="AG259" s="392"/>
      <c r="AH259" s="392"/>
      <c r="AI259" s="392"/>
      <c r="AJ259" s="392"/>
      <c r="AK259" s="392"/>
      <c r="AL259" s="392"/>
      <c r="AM259" s="392"/>
      <c r="AN259" s="392"/>
    </row>
    <row r="260" spans="2:96" s="1" customFormat="1">
      <c r="B260" s="364" t="s">
        <v>166</v>
      </c>
      <c r="C260" s="364"/>
      <c r="D260" s="363"/>
      <c r="E260" s="363"/>
      <c r="F260" s="363"/>
      <c r="G260" s="363"/>
      <c r="H260" s="363"/>
      <c r="I260" s="363"/>
      <c r="J260" s="364"/>
      <c r="K260" s="365"/>
      <c r="L260" s="365"/>
      <c r="M260" s="366"/>
      <c r="N260" s="365"/>
      <c r="O260" s="367"/>
      <c r="P260" s="368"/>
      <c r="Q260" s="368"/>
      <c r="R260" s="368"/>
      <c r="S260" s="368"/>
      <c r="T260" s="368"/>
      <c r="U260" s="368"/>
      <c r="V260" s="368"/>
      <c r="W260" s="368"/>
      <c r="X260" s="368"/>
      <c r="Y260" s="368"/>
      <c r="Z260" s="368"/>
      <c r="AA260" s="368"/>
      <c r="AB260" s="368"/>
      <c r="AC260" s="368"/>
      <c r="AD260" s="368"/>
      <c r="AE260" s="368"/>
      <c r="AF260" s="368"/>
      <c r="AG260" s="368"/>
      <c r="AH260" s="368"/>
      <c r="AI260" s="368"/>
      <c r="AJ260" s="368"/>
      <c r="AK260" s="368"/>
      <c r="AL260" s="368"/>
      <c r="AM260" s="368"/>
      <c r="AN260" s="368"/>
      <c r="AO260" s="368"/>
      <c r="AP260" s="368"/>
      <c r="AQ260" s="368"/>
      <c r="AR260" s="368"/>
      <c r="AS260" s="368"/>
      <c r="AT260" s="368"/>
      <c r="AU260" s="368"/>
      <c r="AV260" s="317"/>
      <c r="AW260" s="317"/>
      <c r="AX260" s="317"/>
      <c r="AY260" s="317"/>
      <c r="AZ260" s="317"/>
      <c r="BA260" s="317"/>
      <c r="BB260" s="317"/>
      <c r="BC260" s="317"/>
      <c r="BD260" s="317"/>
      <c r="BE260" s="317"/>
      <c r="BF260" s="317"/>
      <c r="BG260" s="317"/>
      <c r="BH260" s="317"/>
      <c r="BI260" s="317"/>
      <c r="BJ260" s="317"/>
      <c r="BK260" s="317"/>
      <c r="BL260" s="317"/>
      <c r="BM260" s="317"/>
      <c r="BN260" s="317"/>
      <c r="BO260" s="317"/>
      <c r="BP260" s="317"/>
      <c r="BQ260" s="317"/>
      <c r="BR260" s="317"/>
      <c r="BS260" s="317"/>
      <c r="BT260" s="317"/>
      <c r="BU260" s="317"/>
      <c r="BV260" s="317"/>
      <c r="BW260" s="317"/>
      <c r="BX260" s="317"/>
      <c r="BY260" s="317"/>
      <c r="BZ260" s="317"/>
      <c r="CA260" s="317"/>
      <c r="CB260" s="317"/>
      <c r="CC260" s="317"/>
      <c r="CD260" s="317"/>
      <c r="CE260" s="317"/>
      <c r="CF260" s="317"/>
      <c r="CG260" s="317"/>
      <c r="CH260" s="317"/>
      <c r="CI260" s="317"/>
      <c r="CJ260" s="317"/>
      <c r="CK260" s="317"/>
      <c r="CL260" s="317"/>
      <c r="CM260" s="317"/>
      <c r="CN260" s="317"/>
      <c r="CO260" s="317"/>
      <c r="CP260" s="317"/>
      <c r="CQ260" s="317"/>
    </row>
    <row r="261" spans="2:96" s="1" customFormat="1" ht="15" customHeight="1">
      <c r="B261" s="148"/>
      <c r="C261" s="20"/>
      <c r="D261" s="20"/>
      <c r="E261" s="20"/>
      <c r="F261" s="138"/>
      <c r="G261" s="138"/>
      <c r="H261" s="138"/>
      <c r="I261" s="138"/>
      <c r="J261" s="163"/>
      <c r="K261" s="20"/>
      <c r="L261" s="20"/>
      <c r="M261" s="19"/>
      <c r="N261" s="20"/>
      <c r="O261" s="249"/>
      <c r="P261" s="21"/>
      <c r="Q261" s="19"/>
      <c r="R261" s="21"/>
      <c r="S261" s="19"/>
      <c r="T261" s="21"/>
      <c r="U261" s="19"/>
      <c r="V261" s="21"/>
      <c r="W261" s="19"/>
      <c r="X261" s="21"/>
      <c r="Y261" s="19"/>
      <c r="Z261" s="21"/>
      <c r="AA261" s="19"/>
      <c r="AB261" s="21"/>
      <c r="AC261" s="19"/>
      <c r="AD261" s="21"/>
      <c r="AE261" s="19"/>
      <c r="AF261" s="21"/>
      <c r="AG261" s="19"/>
      <c r="AH261" s="21"/>
      <c r="AI261" s="19"/>
      <c r="AJ261" s="21"/>
      <c r="AK261" s="19"/>
      <c r="AL261" s="21"/>
      <c r="AM261" s="19"/>
      <c r="AN261" s="21"/>
      <c r="AO261" s="19"/>
      <c r="AP261" s="21"/>
      <c r="AQ261" s="19"/>
      <c r="AR261" s="21"/>
      <c r="AS261" s="19"/>
      <c r="AT261" s="21"/>
      <c r="AU261" s="19"/>
      <c r="BH261" s="317"/>
      <c r="BI261" s="317"/>
      <c r="BJ261" s="317"/>
      <c r="BK261" s="317"/>
      <c r="BL261" s="317"/>
      <c r="BM261" s="317"/>
      <c r="BN261" s="317"/>
      <c r="BO261" s="317"/>
      <c r="BP261" s="317"/>
      <c r="BQ261" s="317"/>
      <c r="BR261" s="317"/>
      <c r="BS261" s="317"/>
      <c r="BT261" s="317"/>
      <c r="BU261" s="317"/>
      <c r="BV261" s="317"/>
      <c r="BW261" s="317"/>
      <c r="BX261" s="317"/>
      <c r="BY261" s="317"/>
      <c r="BZ261" s="317"/>
      <c r="CA261" s="317"/>
      <c r="CB261" s="317"/>
      <c r="CC261" s="317"/>
      <c r="CD261" s="317"/>
      <c r="CE261" s="317"/>
      <c r="CF261" s="317"/>
      <c r="CG261" s="317"/>
      <c r="CH261" s="317"/>
      <c r="CI261" s="317"/>
      <c r="CJ261" s="317"/>
      <c r="CK261" s="317"/>
      <c r="CL261" s="317"/>
      <c r="CM261" s="317"/>
      <c r="CN261" s="317"/>
      <c r="CO261" s="317"/>
      <c r="CP261" s="317"/>
      <c r="CQ261" s="317"/>
      <c r="CR261" s="317"/>
    </row>
    <row r="262" spans="2:96" ht="15" thickBot="1">
      <c r="E262" s="312"/>
    </row>
    <row r="263" spans="2:96" ht="27.95" customHeight="1" thickBot="1">
      <c r="B263" s="294" t="s">
        <v>55</v>
      </c>
      <c r="C263" s="295"/>
      <c r="D263" s="296"/>
      <c r="E263" s="312"/>
      <c r="F263" s="380" t="s">
        <v>160</v>
      </c>
      <c r="G263" s="382" t="s">
        <v>161</v>
      </c>
      <c r="H263" s="384" t="s">
        <v>162</v>
      </c>
      <c r="I263" s="384" t="s">
        <v>163</v>
      </c>
      <c r="J263" s="351"/>
      <c r="K263" s="377" t="s">
        <v>157</v>
      </c>
      <c r="L263" s="378"/>
      <c r="M263" s="378"/>
      <c r="N263" s="378"/>
      <c r="O263" s="379"/>
    </row>
    <row r="264" spans="2:96" ht="27.95" customHeight="1" thickBot="1">
      <c r="B264" s="297" t="s">
        <v>156</v>
      </c>
      <c r="C264" s="293" t="s">
        <v>74</v>
      </c>
      <c r="D264" s="298" t="s">
        <v>75</v>
      </c>
      <c r="E264" s="312"/>
      <c r="F264" s="381"/>
      <c r="G264" s="383"/>
      <c r="H264" s="385"/>
      <c r="I264" s="385"/>
      <c r="J264" s="352"/>
      <c r="K264" s="323" t="s">
        <v>158</v>
      </c>
      <c r="L264" s="313" t="s">
        <v>5</v>
      </c>
      <c r="M264" s="313" t="s">
        <v>0</v>
      </c>
      <c r="N264" s="324" t="s">
        <v>9</v>
      </c>
      <c r="O264" s="325" t="s">
        <v>159</v>
      </c>
    </row>
    <row r="265" spans="2:96" ht="15.75" thickBot="1">
      <c r="B265" s="154" t="s">
        <v>56</v>
      </c>
      <c r="C265" s="155">
        <f>$O$255*(E265/SUM(E265:E282))</f>
        <v>10789.715544445551</v>
      </c>
      <c r="D265" s="156">
        <f>C265*1.21</f>
        <v>13055.555808779116</v>
      </c>
      <c r="E265" s="164">
        <v>4</v>
      </c>
      <c r="F265" s="371" t="str">
        <f>B14</f>
        <v>Televizija</v>
      </c>
      <c r="G265" s="372"/>
      <c r="H265" s="372"/>
      <c r="I265" s="372"/>
      <c r="J265" s="372"/>
      <c r="K265" s="372"/>
      <c r="L265" s="372"/>
      <c r="M265" s="372"/>
      <c r="N265" s="372"/>
      <c r="O265" s="373"/>
    </row>
    <row r="266" spans="2:96">
      <c r="B266" s="154" t="s">
        <v>57</v>
      </c>
      <c r="C266" s="155">
        <f>$O$255*(E266/SUM(E265:E282))</f>
        <v>10789.715544445551</v>
      </c>
      <c r="D266" s="156">
        <f t="shared" ref="D266:D282" si="156">C266*1.21</f>
        <v>13055.555808779116</v>
      </c>
      <c r="E266" s="164">
        <v>4</v>
      </c>
      <c r="F266" s="308">
        <f>L266*26860</f>
        <v>19382176</v>
      </c>
      <c r="G266" s="309">
        <f>M266*14210</f>
        <v>11541362</v>
      </c>
      <c r="H266" s="370">
        <f>O266/F266*1000</f>
        <v>0.85769315065566865</v>
      </c>
      <c r="I266" s="370">
        <f>O266/G266*1000</f>
        <v>1.4403810919372155</v>
      </c>
      <c r="J266" s="353"/>
      <c r="K266" s="301" t="str">
        <f>B17</f>
        <v>LNK</v>
      </c>
      <c r="L266" s="288">
        <f>SUM(H16:H33)</f>
        <v>721.6</v>
      </c>
      <c r="M266" s="288">
        <f>SUM(I16:I33)</f>
        <v>812.2</v>
      </c>
      <c r="N266" s="287">
        <f>SUM(J16:J33)</f>
        <v>268</v>
      </c>
      <c r="O266" s="302">
        <f>SUM(O16:O33)</f>
        <v>16623.959600002687</v>
      </c>
    </row>
    <row r="267" spans="2:96">
      <c r="B267" s="154" t="s">
        <v>58</v>
      </c>
      <c r="C267" s="155">
        <f>$O$255*(E267/SUM(E265:E282))</f>
        <v>10789.715544445551</v>
      </c>
      <c r="D267" s="156">
        <f t="shared" si="156"/>
        <v>13055.555808779116</v>
      </c>
      <c r="E267" s="164">
        <v>4</v>
      </c>
      <c r="F267" s="308">
        <f t="shared" ref="F267:F272" si="157">L267*26860</f>
        <v>7262943.9999999991</v>
      </c>
      <c r="G267" s="309">
        <f t="shared" ref="G267:G273" si="158">M267*14210</f>
        <v>4764613</v>
      </c>
      <c r="H267" s="370">
        <f t="shared" ref="H267:H273" si="159">O267/F267*1000</f>
        <v>2.2888734375485602</v>
      </c>
      <c r="I267" s="370">
        <f t="shared" ref="I267:I273" si="160">O267/G267*1000</f>
        <v>3.4890471901920863</v>
      </c>
      <c r="J267" s="353"/>
      <c r="K267" s="301" t="str">
        <f>B35</f>
        <v>BTV</v>
      </c>
      <c r="L267" s="288">
        <f>SUM(H34:H51)</f>
        <v>270.39999999999998</v>
      </c>
      <c r="M267" s="288">
        <f>SUM(I34:I51)</f>
        <v>335.3</v>
      </c>
      <c r="N267" s="287">
        <f>SUM(J34:J51)</f>
        <v>268</v>
      </c>
      <c r="O267" s="302">
        <f>SUM(O34:O51)</f>
        <v>16623.959600002687</v>
      </c>
    </row>
    <row r="268" spans="2:96">
      <c r="B268" s="154" t="s">
        <v>59</v>
      </c>
      <c r="C268" s="155">
        <f>$O$255*(E268/SUM(E265:E282))</f>
        <v>10789.715544445551</v>
      </c>
      <c r="D268" s="156">
        <f t="shared" si="156"/>
        <v>13055.555808779116</v>
      </c>
      <c r="E268" s="164">
        <v>4</v>
      </c>
      <c r="F268" s="308">
        <f t="shared" si="157"/>
        <v>12331426</v>
      </c>
      <c r="G268" s="309">
        <f t="shared" si="158"/>
        <v>6221137.9999999991</v>
      </c>
      <c r="H268" s="370">
        <f t="shared" si="159"/>
        <v>6.3280080178896236</v>
      </c>
      <c r="I268" s="370">
        <f>O268/G268*1000</f>
        <v>12.543261795512747</v>
      </c>
      <c r="J268" s="353"/>
      <c r="K268" s="301" t="str">
        <f>B53</f>
        <v>INFO TV</v>
      </c>
      <c r="L268" s="288">
        <f>SUM(H52:H69)</f>
        <v>459.1</v>
      </c>
      <c r="M268" s="288">
        <f>SUM(I52:I69)</f>
        <v>437.79999999999995</v>
      </c>
      <c r="N268" s="287">
        <f>SUM(J52:J69)</f>
        <v>1258</v>
      </c>
      <c r="O268" s="302">
        <f>SUM(O52:O69)</f>
        <v>78033.362600012566</v>
      </c>
    </row>
    <row r="269" spans="2:96">
      <c r="B269" s="154" t="s">
        <v>60</v>
      </c>
      <c r="C269" s="155">
        <f>$O$255*(E269/SUM(E265:E282))</f>
        <v>10789.715544445551</v>
      </c>
      <c r="D269" s="156">
        <f t="shared" si="156"/>
        <v>13055.555808779116</v>
      </c>
      <c r="E269" s="164">
        <v>4</v>
      </c>
      <c r="F269" s="308">
        <f t="shared" si="157"/>
        <v>561374</v>
      </c>
      <c r="G269" s="309">
        <f t="shared" si="158"/>
        <v>352408</v>
      </c>
      <c r="H269" s="370">
        <f t="shared" si="159"/>
        <v>2.7254557567682154</v>
      </c>
      <c r="I269" s="370">
        <f t="shared" si="160"/>
        <v>4.3415586479308077</v>
      </c>
      <c r="J269" s="353"/>
      <c r="K269" s="301" t="str">
        <f>B71</f>
        <v>TV3</v>
      </c>
      <c r="L269" s="288">
        <f>SUM(H70:H87)</f>
        <v>20.9</v>
      </c>
      <c r="M269" s="288">
        <f>SUM(I70:I87)</f>
        <v>24.8</v>
      </c>
      <c r="N269" s="287">
        <f>SUM(J70:J87)</f>
        <v>6</v>
      </c>
      <c r="O269" s="302">
        <f>SUM(O70:O87)</f>
        <v>1530</v>
      </c>
    </row>
    <row r="270" spans="2:96">
      <c r="B270" s="154" t="s">
        <v>61</v>
      </c>
      <c r="C270" s="155">
        <f>$O$255*(E270/SUM(E265:E282))</f>
        <v>10789.715544445551</v>
      </c>
      <c r="D270" s="156">
        <f t="shared" si="156"/>
        <v>13055.555808779116</v>
      </c>
      <c r="E270" s="164">
        <v>4</v>
      </c>
      <c r="F270" s="308">
        <f t="shared" si="157"/>
        <v>410958</v>
      </c>
      <c r="G270" s="309">
        <f t="shared" si="158"/>
        <v>278516</v>
      </c>
      <c r="H270" s="370">
        <f t="shared" si="159"/>
        <v>3.6135079497174893</v>
      </c>
      <c r="I270" s="370">
        <f t="shared" si="160"/>
        <v>5.33183012825116</v>
      </c>
      <c r="J270" s="353"/>
      <c r="K270" s="301" t="str">
        <f>B89</f>
        <v>TV6</v>
      </c>
      <c r="L270" s="288">
        <f>SUM(H88:H105)</f>
        <v>15.3</v>
      </c>
      <c r="M270" s="288">
        <f>SUM(I88:I105)</f>
        <v>19.600000000000001</v>
      </c>
      <c r="N270" s="287">
        <f>SUM(J88:J105)</f>
        <v>22</v>
      </c>
      <c r="O270" s="302">
        <f>SUM(O88:O105)</f>
        <v>1485</v>
      </c>
    </row>
    <row r="271" spans="2:96">
      <c r="B271" s="154" t="s">
        <v>62</v>
      </c>
      <c r="C271" s="155">
        <f>$O$255*(E271/SUM(E265:E282))</f>
        <v>10789.715544445551</v>
      </c>
      <c r="D271" s="156">
        <f t="shared" si="156"/>
        <v>13055.555808779116</v>
      </c>
      <c r="E271" s="164">
        <v>4</v>
      </c>
      <c r="F271" s="308">
        <f t="shared" si="157"/>
        <v>1874828</v>
      </c>
      <c r="G271" s="309">
        <f t="shared" si="158"/>
        <v>919387</v>
      </c>
      <c r="H271" s="370">
        <f t="shared" si="159"/>
        <v>3.7443434811086669</v>
      </c>
      <c r="I271" s="370">
        <f t="shared" si="160"/>
        <v>7.6355223643579908</v>
      </c>
      <c r="J271" s="353"/>
      <c r="K271" s="301" t="str">
        <f>B107</f>
        <v>TV8</v>
      </c>
      <c r="L271" s="288">
        <f>SUM(H106:H123)</f>
        <v>69.8</v>
      </c>
      <c r="M271" s="288">
        <f>SUM(I106:I123)</f>
        <v>64.7</v>
      </c>
      <c r="N271" s="287">
        <f>SUM(J106:J123)</f>
        <v>104</v>
      </c>
      <c r="O271" s="302">
        <f>SUM(O106:O123)</f>
        <v>7020</v>
      </c>
    </row>
    <row r="272" spans="2:96">
      <c r="B272" s="154" t="s">
        <v>63</v>
      </c>
      <c r="C272" s="155">
        <f>$O$255*(E272/SUM(E265:E282))</f>
        <v>10789.715544445551</v>
      </c>
      <c r="D272" s="156">
        <f t="shared" si="156"/>
        <v>13055.555808779116</v>
      </c>
      <c r="E272" s="164">
        <v>4</v>
      </c>
      <c r="F272" s="308">
        <f t="shared" si="157"/>
        <v>1576682</v>
      </c>
      <c r="G272" s="309">
        <f t="shared" si="158"/>
        <v>791497</v>
      </c>
      <c r="H272" s="370">
        <f t="shared" si="159"/>
        <v>1.2558017406173219</v>
      </c>
      <c r="I272" s="370">
        <f t="shared" si="160"/>
        <v>2.5015887615493173</v>
      </c>
      <c r="J272" s="353"/>
      <c r="K272" s="301" t="str">
        <f>B125</f>
        <v>LRT</v>
      </c>
      <c r="L272" s="288">
        <f>SUM(H124:H141)</f>
        <v>58.699999999999996</v>
      </c>
      <c r="M272" s="288">
        <f>SUM(I124:I141)</f>
        <v>55.7</v>
      </c>
      <c r="N272" s="287">
        <f>SUM(J124:J141)</f>
        <v>22</v>
      </c>
      <c r="O272" s="302">
        <f>SUM(O124:O141)</f>
        <v>1980</v>
      </c>
    </row>
    <row r="273" spans="2:15">
      <c r="B273" s="154" t="s">
        <v>64</v>
      </c>
      <c r="C273" s="155">
        <f>$O$255*(E273/SUM(E265:E282))</f>
        <v>10789.715544445551</v>
      </c>
      <c r="D273" s="156">
        <f t="shared" si="156"/>
        <v>13055.555808779116</v>
      </c>
      <c r="E273" s="164">
        <v>4</v>
      </c>
      <c r="F273" s="308">
        <f>L273*26860</f>
        <v>647326</v>
      </c>
      <c r="G273" s="309">
        <f t="shared" si="158"/>
        <v>346724</v>
      </c>
      <c r="H273" s="370">
        <f t="shared" si="159"/>
        <v>4.8661725313057094</v>
      </c>
      <c r="I273" s="370">
        <f t="shared" si="160"/>
        <v>9.0850359363643705</v>
      </c>
      <c r="J273" s="353"/>
      <c r="K273" s="301" t="str">
        <f>B143</f>
        <v>LRT Plius</v>
      </c>
      <c r="L273" s="288">
        <f>SUM(H142:H159)</f>
        <v>24.1</v>
      </c>
      <c r="M273" s="288">
        <f>SUM(I142:I159)</f>
        <v>24.4</v>
      </c>
      <c r="N273" s="287">
        <f>SUM(J142:J159)</f>
        <v>70</v>
      </c>
      <c r="O273" s="302">
        <f>SUM(O142:O159)</f>
        <v>3150</v>
      </c>
    </row>
    <row r="274" spans="2:15" ht="15">
      <c r="B274" s="154" t="s">
        <v>65</v>
      </c>
      <c r="C274" s="155">
        <f>$O$255*(E274/SUM(E265:E282))</f>
        <v>10789.715544445551</v>
      </c>
      <c r="D274" s="156">
        <f t="shared" si="156"/>
        <v>13055.555808779116</v>
      </c>
      <c r="E274" s="164">
        <v>4</v>
      </c>
      <c r="F274" s="374" t="str">
        <f>B163</f>
        <v>Radijas</v>
      </c>
      <c r="G274" s="375"/>
      <c r="H274" s="375"/>
      <c r="I274" s="375"/>
      <c r="J274" s="375"/>
      <c r="K274" s="375"/>
      <c r="L274" s="375"/>
      <c r="M274" s="375"/>
      <c r="N274" s="375"/>
      <c r="O274" s="376"/>
    </row>
    <row r="275" spans="2:15">
      <c r="B275" s="154" t="s">
        <v>66</v>
      </c>
      <c r="C275" s="155">
        <f>$O$255*(E275/SUM(E265:E282))</f>
        <v>10789.715544445551</v>
      </c>
      <c r="D275" s="156">
        <f t="shared" si="156"/>
        <v>13055.555808779116</v>
      </c>
      <c r="E275" s="164">
        <v>4</v>
      </c>
      <c r="F275" s="310">
        <f>L275*20757</f>
        <v>7813142.3699999992</v>
      </c>
      <c r="G275" s="311">
        <f>M275*14079</f>
        <v>6041580.4800000004</v>
      </c>
      <c r="H275" s="370">
        <f>O275/F275*1000</f>
        <v>1.2112924034686445</v>
      </c>
      <c r="I275" s="370">
        <f>O275/G275*1000</f>
        <v>1.5664775188097799</v>
      </c>
      <c r="J275" s="353"/>
      <c r="K275" s="303" t="str">
        <f>B166</f>
        <v>Radiocentras</v>
      </c>
      <c r="L275" s="290">
        <f>SUM(H165:H175)</f>
        <v>376.40999999999997</v>
      </c>
      <c r="M275" s="290">
        <f>SUM(I165:I175)</f>
        <v>429.12</v>
      </c>
      <c r="N275" s="289">
        <f>SUM(J165:J175)</f>
        <v>280</v>
      </c>
      <c r="O275" s="302">
        <f>SUM(O165:O175)</f>
        <v>9464</v>
      </c>
    </row>
    <row r="276" spans="2:15">
      <c r="B276" s="154" t="s">
        <v>67</v>
      </c>
      <c r="C276" s="155">
        <f>$O$255*(E276/SUM(E265:E282))</f>
        <v>10789.715544445551</v>
      </c>
      <c r="D276" s="156">
        <f t="shared" si="156"/>
        <v>13055.555808779116</v>
      </c>
      <c r="E276" s="164">
        <v>4</v>
      </c>
      <c r="F276" s="310">
        <f t="shared" ref="F276:F282" si="161">L276*20757</f>
        <v>7901152.0499999998</v>
      </c>
      <c r="G276" s="311">
        <f t="shared" ref="G276:G282" si="162">M276*14079</f>
        <v>4280016</v>
      </c>
      <c r="H276" s="370">
        <f t="shared" ref="H276:H282" si="163">O276/F276*1000</f>
        <v>1.5728984737108054</v>
      </c>
      <c r="I276" s="370">
        <f t="shared" ref="I276:I282" si="164">O276/G276*1000</f>
        <v>2.9036597059454921</v>
      </c>
      <c r="J276" s="353"/>
      <c r="K276" s="303" t="str">
        <f>B177</f>
        <v>ZIP FM</v>
      </c>
      <c r="L276" s="290">
        <f>SUM(H176:H186)</f>
        <v>380.65</v>
      </c>
      <c r="M276" s="290">
        <f>SUM(I176:I186)</f>
        <v>304</v>
      </c>
      <c r="N276" s="289">
        <f>SUM(J176:J186)</f>
        <v>986</v>
      </c>
      <c r="O276" s="302">
        <f>SUM(O176:O186)</f>
        <v>12427.710000002002</v>
      </c>
    </row>
    <row r="277" spans="2:15">
      <c r="B277" s="154" t="s">
        <v>68</v>
      </c>
      <c r="C277" s="155">
        <f>$O$255*(E277/SUM(E265:E282))</f>
        <v>10789.715544445551</v>
      </c>
      <c r="D277" s="156">
        <f t="shared" si="156"/>
        <v>13055.555808779116</v>
      </c>
      <c r="E277" s="164">
        <v>4</v>
      </c>
      <c r="F277" s="310">
        <f t="shared" si="161"/>
        <v>19246928.249999996</v>
      </c>
      <c r="G277" s="311">
        <f t="shared" si="162"/>
        <v>16699242.690000001</v>
      </c>
      <c r="H277" s="370">
        <f t="shared" si="163"/>
        <v>0.66088467909158466</v>
      </c>
      <c r="I277" s="370">
        <f t="shared" si="164"/>
        <v>0.76171118871259424</v>
      </c>
      <c r="J277" s="353"/>
      <c r="K277" s="303" t="str">
        <f>B188</f>
        <v>Relax FM</v>
      </c>
      <c r="L277" s="290">
        <f>SUM(H187:H197)</f>
        <v>927.24999999999989</v>
      </c>
      <c r="M277" s="290">
        <f>SUM(I187:I197)</f>
        <v>1186.1100000000001</v>
      </c>
      <c r="N277" s="289">
        <f>SUM(J187:J197)</f>
        <v>1200</v>
      </c>
      <c r="O277" s="302">
        <f>SUM(O187:O197)</f>
        <v>12720.000000000002</v>
      </c>
    </row>
    <row r="278" spans="2:15">
      <c r="B278" s="154" t="s">
        <v>69</v>
      </c>
      <c r="C278" s="155">
        <f>$O$255*(E278/SUM(E265:E282))</f>
        <v>10789.715544445551</v>
      </c>
      <c r="D278" s="156">
        <f t="shared" si="156"/>
        <v>13055.555808779116</v>
      </c>
      <c r="E278" s="164">
        <v>4</v>
      </c>
      <c r="F278" s="310">
        <f t="shared" si="161"/>
        <v>1007544.7800000001</v>
      </c>
      <c r="G278" s="311">
        <f t="shared" si="162"/>
        <v>833617.59</v>
      </c>
      <c r="H278" s="370">
        <f t="shared" si="163"/>
        <v>2.0290810300262776</v>
      </c>
      <c r="I278" s="370">
        <f t="shared" si="164"/>
        <v>2.4524314560109026</v>
      </c>
      <c r="J278" s="353"/>
      <c r="K278" s="303" t="str">
        <f>B199</f>
        <v>M-1</v>
      </c>
      <c r="L278" s="290">
        <f>SUM(H198:H208)</f>
        <v>48.540000000000006</v>
      </c>
      <c r="M278" s="290">
        <f>SUM(I198:I208)</f>
        <v>59.209999999999994</v>
      </c>
      <c r="N278" s="289">
        <f>SUM(J198:J208)</f>
        <v>20</v>
      </c>
      <c r="O278" s="302">
        <f>SUM(O198:O208)</f>
        <v>2044.3899999999999</v>
      </c>
    </row>
    <row r="279" spans="2:15">
      <c r="B279" s="154" t="s">
        <v>70</v>
      </c>
      <c r="C279" s="155">
        <f>$O$255*(E279/SUM(E265:E282))</f>
        <v>10789.715544445551</v>
      </c>
      <c r="D279" s="156">
        <f t="shared" si="156"/>
        <v>13055.555808779116</v>
      </c>
      <c r="E279" s="164">
        <v>4</v>
      </c>
      <c r="F279" s="310">
        <f t="shared" si="161"/>
        <v>677300.91</v>
      </c>
      <c r="G279" s="311">
        <f t="shared" si="162"/>
        <v>553727.07000000007</v>
      </c>
      <c r="H279" s="370">
        <f t="shared" si="163"/>
        <v>2.7672338429310539</v>
      </c>
      <c r="I279" s="370">
        <f t="shared" si="164"/>
        <v>3.3847902722184049</v>
      </c>
      <c r="J279" s="353"/>
      <c r="K279" s="303" t="str">
        <f>B210</f>
        <v>M-1 Plius</v>
      </c>
      <c r="L279" s="290">
        <f>SUM(H209:H219)</f>
        <v>32.630000000000003</v>
      </c>
      <c r="M279" s="290">
        <f>SUM(I209:I219)</f>
        <v>39.330000000000005</v>
      </c>
      <c r="N279" s="289">
        <f>SUM(J209:J219)</f>
        <v>42</v>
      </c>
      <c r="O279" s="302">
        <f>SUM(O209:O219)</f>
        <v>1874.25</v>
      </c>
    </row>
    <row r="280" spans="2:15">
      <c r="B280" s="154" t="s">
        <v>71</v>
      </c>
      <c r="C280" s="155">
        <f>$O$255*(E280/SUM(E265:E282))</f>
        <v>10789.715544445551</v>
      </c>
      <c r="D280" s="156">
        <f t="shared" si="156"/>
        <v>13055.555808779116</v>
      </c>
      <c r="E280" s="164">
        <v>4</v>
      </c>
      <c r="F280" s="310">
        <f t="shared" si="161"/>
        <v>2575320.9899999998</v>
      </c>
      <c r="G280" s="311">
        <f t="shared" si="162"/>
        <v>1959796.7999999998</v>
      </c>
      <c r="H280" s="370">
        <f t="shared" si="163"/>
        <v>1.1964527963560769</v>
      </c>
      <c r="I280" s="370">
        <f t="shared" si="164"/>
        <v>1.5722293249994084</v>
      </c>
      <c r="J280" s="353"/>
      <c r="K280" s="303" t="str">
        <f>B221</f>
        <v>Lietus</v>
      </c>
      <c r="L280" s="290">
        <f>SUM(H220:H230)</f>
        <v>124.07</v>
      </c>
      <c r="M280" s="290">
        <f>SUM(I220:I230)</f>
        <v>139.19999999999999</v>
      </c>
      <c r="N280" s="289">
        <f>SUM(J220:J230)</f>
        <v>50</v>
      </c>
      <c r="O280" s="302">
        <f>SUM(O220:O230)</f>
        <v>3081.25</v>
      </c>
    </row>
    <row r="281" spans="2:15">
      <c r="B281" s="154" t="s">
        <v>72</v>
      </c>
      <c r="C281" s="155">
        <f>$O$255*(E281/SUM(E265:E282))</f>
        <v>10789.715544445551</v>
      </c>
      <c r="D281" s="156">
        <f t="shared" si="156"/>
        <v>13055.555808779116</v>
      </c>
      <c r="E281" s="164">
        <v>4</v>
      </c>
      <c r="F281" s="310">
        <f t="shared" si="161"/>
        <v>9465607.1399999987</v>
      </c>
      <c r="G281" s="311">
        <f t="shared" si="162"/>
        <v>5669331.7199999997</v>
      </c>
      <c r="H281" s="370">
        <f t="shared" si="163"/>
        <v>0.31661994372608204</v>
      </c>
      <c r="I281" s="370">
        <f t="shared" si="164"/>
        <v>0.52863373463001384</v>
      </c>
      <c r="J281" s="353"/>
      <c r="K281" s="303" t="str">
        <f>B232</f>
        <v>LRT radijas</v>
      </c>
      <c r="L281" s="290">
        <f>SUM(H231:H241)</f>
        <v>456.02</v>
      </c>
      <c r="M281" s="290">
        <f>SUM(I231:I241)</f>
        <v>402.68</v>
      </c>
      <c r="N281" s="289">
        <f>SUM(J231:J241)</f>
        <v>270</v>
      </c>
      <c r="O281" s="302">
        <f>SUM(O231:O241)</f>
        <v>2997</v>
      </c>
    </row>
    <row r="282" spans="2:15">
      <c r="B282" s="154" t="s">
        <v>73</v>
      </c>
      <c r="C282" s="155">
        <f>$O$255*(E282/SUM(E265:E282))</f>
        <v>10789.715544445551</v>
      </c>
      <c r="D282" s="156">
        <f t="shared" si="156"/>
        <v>13055.555808779116</v>
      </c>
      <c r="E282" s="164">
        <v>4</v>
      </c>
      <c r="F282" s="310">
        <f t="shared" si="161"/>
        <v>8486291.8800000008</v>
      </c>
      <c r="G282" s="311">
        <f t="shared" si="162"/>
        <v>6176598.0900000008</v>
      </c>
      <c r="H282" s="370">
        <f t="shared" si="163"/>
        <v>2.7291071680650227</v>
      </c>
      <c r="I282" s="370">
        <f t="shared" si="164"/>
        <v>3.7496368814244798</v>
      </c>
      <c r="J282" s="353"/>
      <c r="K282" s="303" t="str">
        <f>B243</f>
        <v>Žinių radijas</v>
      </c>
      <c r="L282" s="290">
        <f>SUM(H242:H252)</f>
        <v>408.84000000000003</v>
      </c>
      <c r="M282" s="290">
        <f>SUM(I242:I252)</f>
        <v>438.71000000000004</v>
      </c>
      <c r="N282" s="289">
        <f>SUM(J242:J252)</f>
        <v>1158</v>
      </c>
      <c r="O282" s="302">
        <f>SUM(O242:O252)</f>
        <v>23160</v>
      </c>
    </row>
    <row r="283" spans="2:15" ht="15.75" thickBot="1">
      <c r="B283" s="292"/>
      <c r="C283" s="272">
        <f>SUM(C265:C282)</f>
        <v>194214.87980001996</v>
      </c>
      <c r="D283" s="273">
        <f>SUM(D265:D282)</f>
        <v>235000.00455802408</v>
      </c>
      <c r="E283" s="312"/>
      <c r="F283" s="299"/>
      <c r="G283" s="300"/>
      <c r="H283" s="300"/>
      <c r="I283" s="300"/>
      <c r="J283" s="354"/>
      <c r="K283" s="304"/>
      <c r="L283" s="305">
        <f>SUM(L265:L282)</f>
        <v>4394.3100000000004</v>
      </c>
      <c r="M283" s="305">
        <f>SUM(M265:M282)</f>
        <v>4772.8599999999997</v>
      </c>
      <c r="N283" s="306">
        <f>SUM(N265:N282)</f>
        <v>6024</v>
      </c>
      <c r="O283" s="307">
        <f>SUM(O265:O282)</f>
        <v>194214.88180001994</v>
      </c>
    </row>
    <row r="284" spans="2:15">
      <c r="E284" s="312"/>
    </row>
    <row r="285" spans="2:15">
      <c r="E285" s="312"/>
    </row>
    <row r="286" spans="2:15">
      <c r="E286" s="312"/>
    </row>
    <row r="287" spans="2:15">
      <c r="H287" s="314"/>
    </row>
  </sheetData>
  <mergeCells count="13">
    <mergeCell ref="AU1:CQ1"/>
    <mergeCell ref="B12:D12"/>
    <mergeCell ref="Q2:T2"/>
    <mergeCell ref="Q1:AT1"/>
    <mergeCell ref="B259:AN259"/>
    <mergeCell ref="B258:E258"/>
    <mergeCell ref="F265:O265"/>
    <mergeCell ref="F274:O274"/>
    <mergeCell ref="K263:O263"/>
    <mergeCell ref="F263:F264"/>
    <mergeCell ref="G263:G264"/>
    <mergeCell ref="H263:H264"/>
    <mergeCell ref="I263:I264"/>
  </mergeCells>
  <phoneticPr fontId="29" type="noConversion"/>
  <conditionalFormatting sqref="AQ15:AU15 BW15:CB15 BA15:BD15 AR164:AU164 BX164:CB164 BB164:BD164 AL254:CQ254 Q254:Z254">
    <cfRule type="cellIs" dxfId="254" priority="2297" operator="greaterThan">
      <formula>0.1</formula>
    </cfRule>
    <cfRule type="cellIs" dxfId="253" priority="2298" operator="greaterThan">
      <formula>1</formula>
    </cfRule>
  </conditionalFormatting>
  <conditionalFormatting sqref="AQ15:AU15 BW15:CB15 BA15:BD15 AR164:AU164 BX164:CB164 BB164:BD164 AL254:CQ254 Q254:Z254">
    <cfRule type="cellIs" dxfId="252" priority="2292" operator="equal">
      <formula>0</formula>
    </cfRule>
  </conditionalFormatting>
  <conditionalFormatting sqref="AB15:AI15">
    <cfRule type="cellIs" dxfId="251" priority="1080" operator="greaterThan">
      <formula>0.1</formula>
    </cfRule>
    <cfRule type="cellIs" dxfId="250" priority="1081" operator="greaterThan">
      <formula>1</formula>
    </cfRule>
  </conditionalFormatting>
  <conditionalFormatting sqref="AB15:AI15">
    <cfRule type="cellIs" dxfId="249" priority="1079" operator="equal">
      <formula>0</formula>
    </cfRule>
  </conditionalFormatting>
  <conditionalFormatting sqref="Q15:U15">
    <cfRule type="cellIs" dxfId="248" priority="549" operator="greaterThan">
      <formula>0.1</formula>
    </cfRule>
    <cfRule type="cellIs" dxfId="247" priority="550" operator="greaterThan">
      <formula>1</formula>
    </cfRule>
  </conditionalFormatting>
  <conditionalFormatting sqref="Q15:U15">
    <cfRule type="cellIs" dxfId="246" priority="548" operator="equal">
      <formula>0</formula>
    </cfRule>
  </conditionalFormatting>
  <conditionalFormatting sqref="V15:AA15">
    <cfRule type="cellIs" dxfId="245" priority="546" operator="greaterThan">
      <formula>0.1</formula>
    </cfRule>
    <cfRule type="cellIs" dxfId="244" priority="547" operator="greaterThan">
      <formula>1</formula>
    </cfRule>
  </conditionalFormatting>
  <conditionalFormatting sqref="V15:AA15">
    <cfRule type="cellIs" dxfId="243" priority="545" operator="equal">
      <formula>0</formula>
    </cfRule>
  </conditionalFormatting>
  <conditionalFormatting sqref="AN15:AP15">
    <cfRule type="cellIs" dxfId="242" priority="516" operator="greaterThan">
      <formula>0.1</formula>
    </cfRule>
    <cfRule type="cellIs" dxfId="241" priority="517" operator="greaterThan">
      <formula>1</formula>
    </cfRule>
  </conditionalFormatting>
  <conditionalFormatting sqref="AN15:AP15">
    <cfRule type="cellIs" dxfId="240" priority="515" operator="equal">
      <formula>0</formula>
    </cfRule>
  </conditionalFormatting>
  <conditionalFormatting sqref="AJ15:AM15">
    <cfRule type="cellIs" dxfId="239" priority="498" operator="greaterThan">
      <formula>0.1</formula>
    </cfRule>
    <cfRule type="cellIs" dxfId="238" priority="499" operator="greaterThan">
      <formula>1</formula>
    </cfRule>
  </conditionalFormatting>
  <conditionalFormatting sqref="AJ15:AM15">
    <cfRule type="cellIs" dxfId="237" priority="497" operator="equal">
      <formula>0</formula>
    </cfRule>
  </conditionalFormatting>
  <conditionalFormatting sqref="AC164:AJ164">
    <cfRule type="cellIs" dxfId="236" priority="474" operator="greaterThan">
      <formula>0.1</formula>
    </cfRule>
    <cfRule type="cellIs" dxfId="235" priority="475" operator="greaterThan">
      <formula>1</formula>
    </cfRule>
  </conditionalFormatting>
  <conditionalFormatting sqref="AC164:AJ164">
    <cfRule type="cellIs" dxfId="234" priority="473" operator="equal">
      <formula>0</formula>
    </cfRule>
  </conditionalFormatting>
  <conditionalFormatting sqref="R164:V164">
    <cfRule type="cellIs" dxfId="233" priority="462" operator="greaterThan">
      <formula>0.1</formula>
    </cfRule>
    <cfRule type="cellIs" dxfId="232" priority="463" operator="greaterThan">
      <formula>1</formula>
    </cfRule>
  </conditionalFormatting>
  <conditionalFormatting sqref="R164:V164">
    <cfRule type="cellIs" dxfId="231" priority="461" operator="equal">
      <formula>0</formula>
    </cfRule>
  </conditionalFormatting>
  <conditionalFormatting sqref="W164:AB164">
    <cfRule type="cellIs" dxfId="230" priority="459" operator="greaterThan">
      <formula>0.1</formula>
    </cfRule>
    <cfRule type="cellIs" dxfId="229" priority="460" operator="greaterThan">
      <formula>1</formula>
    </cfRule>
  </conditionalFormatting>
  <conditionalFormatting sqref="W164:AB164">
    <cfRule type="cellIs" dxfId="228" priority="458" operator="equal">
      <formula>0</formula>
    </cfRule>
  </conditionalFormatting>
  <conditionalFormatting sqref="AO164:AQ164">
    <cfRule type="cellIs" dxfId="227" priority="453" operator="greaterThan">
      <formula>0.1</formula>
    </cfRule>
    <cfRule type="cellIs" dxfId="226" priority="454" operator="greaterThan">
      <formula>1</formula>
    </cfRule>
  </conditionalFormatting>
  <conditionalFormatting sqref="AO164:AQ164">
    <cfRule type="cellIs" dxfId="225" priority="452" operator="equal">
      <formula>0</formula>
    </cfRule>
  </conditionalFormatting>
  <conditionalFormatting sqref="AK164:AN164">
    <cfRule type="cellIs" dxfId="224" priority="447" operator="greaterThan">
      <formula>0.1</formula>
    </cfRule>
    <cfRule type="cellIs" dxfId="223" priority="448" operator="greaterThan">
      <formula>1</formula>
    </cfRule>
  </conditionalFormatting>
  <conditionalFormatting sqref="AK164:AN164">
    <cfRule type="cellIs" dxfId="222" priority="446" operator="equal">
      <formula>0</formula>
    </cfRule>
  </conditionalFormatting>
  <conditionalFormatting sqref="BH15:BO15">
    <cfRule type="cellIs" dxfId="221" priority="420" operator="greaterThan">
      <formula>0.1</formula>
    </cfRule>
    <cfRule type="cellIs" dxfId="220" priority="421" operator="greaterThan">
      <formula>1</formula>
    </cfRule>
  </conditionalFormatting>
  <conditionalFormatting sqref="BH15:BO15">
    <cfRule type="cellIs" dxfId="219" priority="419" operator="equal">
      <formula>0</formula>
    </cfRule>
  </conditionalFormatting>
  <conditionalFormatting sqref="BE15:BG15">
    <cfRule type="cellIs" dxfId="218" priority="369" operator="greaterThan">
      <formula>0.1</formula>
    </cfRule>
    <cfRule type="cellIs" dxfId="217" priority="370" operator="greaterThan">
      <formula>1</formula>
    </cfRule>
  </conditionalFormatting>
  <conditionalFormatting sqref="BE15:BG15">
    <cfRule type="cellIs" dxfId="216" priority="368" operator="equal">
      <formula>0</formula>
    </cfRule>
  </conditionalFormatting>
  <conditionalFormatting sqref="BT15:BV15">
    <cfRule type="cellIs" dxfId="215" priority="351" operator="greaterThan">
      <formula>0.1</formula>
    </cfRule>
    <cfRule type="cellIs" dxfId="214" priority="352" operator="greaterThan">
      <formula>1</formula>
    </cfRule>
  </conditionalFormatting>
  <conditionalFormatting sqref="BT15:BV15">
    <cfRule type="cellIs" dxfId="213" priority="350" operator="equal">
      <formula>0</formula>
    </cfRule>
  </conditionalFormatting>
  <conditionalFormatting sqref="BP15:BS15">
    <cfRule type="cellIs" dxfId="212" priority="339" operator="greaterThan">
      <formula>0.1</formula>
    </cfRule>
    <cfRule type="cellIs" dxfId="211" priority="340" operator="greaterThan">
      <formula>1</formula>
    </cfRule>
  </conditionalFormatting>
  <conditionalFormatting sqref="BP15:BS15">
    <cfRule type="cellIs" dxfId="210" priority="338" operator="equal">
      <formula>0</formula>
    </cfRule>
  </conditionalFormatting>
  <conditionalFormatting sqref="BI164:BP164">
    <cfRule type="cellIs" dxfId="209" priority="321" operator="greaterThan">
      <formula>0.1</formula>
    </cfRule>
    <cfRule type="cellIs" dxfId="208" priority="322" operator="greaterThan">
      <formula>1</formula>
    </cfRule>
  </conditionalFormatting>
  <conditionalFormatting sqref="BI164:BP164">
    <cfRule type="cellIs" dxfId="207" priority="320" operator="equal">
      <formula>0</formula>
    </cfRule>
  </conditionalFormatting>
  <conditionalFormatting sqref="BE164:BH164">
    <cfRule type="cellIs" dxfId="206" priority="306" operator="greaterThan">
      <formula>0.1</formula>
    </cfRule>
    <cfRule type="cellIs" dxfId="205" priority="307" operator="greaterThan">
      <formula>1</formula>
    </cfRule>
  </conditionalFormatting>
  <conditionalFormatting sqref="BE164:BH164">
    <cfRule type="cellIs" dxfId="204" priority="305" operator="equal">
      <formula>0</formula>
    </cfRule>
  </conditionalFormatting>
  <conditionalFormatting sqref="BU164:BW164">
    <cfRule type="cellIs" dxfId="203" priority="300" operator="greaterThan">
      <formula>0.1</formula>
    </cfRule>
    <cfRule type="cellIs" dxfId="202" priority="301" operator="greaterThan">
      <formula>1</formula>
    </cfRule>
  </conditionalFormatting>
  <conditionalFormatting sqref="BU164:BW164">
    <cfRule type="cellIs" dxfId="201" priority="299" operator="equal">
      <formula>0</formula>
    </cfRule>
  </conditionalFormatting>
  <conditionalFormatting sqref="BQ164:BT164">
    <cfRule type="cellIs" dxfId="200" priority="294" operator="greaterThan">
      <formula>0.1</formula>
    </cfRule>
    <cfRule type="cellIs" dxfId="199" priority="295" operator="greaterThan">
      <formula>1</formula>
    </cfRule>
  </conditionalFormatting>
  <conditionalFormatting sqref="BQ164:BT164">
    <cfRule type="cellIs" dxfId="198" priority="293" operator="equal">
      <formula>0</formula>
    </cfRule>
  </conditionalFormatting>
  <conditionalFormatting sqref="CE15:CL15">
    <cfRule type="cellIs" dxfId="197" priority="267" operator="greaterThan">
      <formula>0.1</formula>
    </cfRule>
    <cfRule type="cellIs" dxfId="196" priority="268" operator="greaterThan">
      <formula>1</formula>
    </cfRule>
  </conditionalFormatting>
  <conditionalFormatting sqref="CE15:CL15">
    <cfRule type="cellIs" dxfId="195" priority="266" operator="equal">
      <formula>0</formula>
    </cfRule>
  </conditionalFormatting>
  <conditionalFormatting sqref="CC15:CD15">
    <cfRule type="cellIs" dxfId="194" priority="237" operator="greaterThan">
      <formula>0.1</formula>
    </cfRule>
    <cfRule type="cellIs" dxfId="193" priority="238" operator="greaterThan">
      <formula>1</formula>
    </cfRule>
  </conditionalFormatting>
  <conditionalFormatting sqref="CC15:CD15">
    <cfRule type="cellIs" dxfId="192" priority="236" operator="equal">
      <formula>0</formula>
    </cfRule>
  </conditionalFormatting>
  <conditionalFormatting sqref="CQ15">
    <cfRule type="cellIs" dxfId="191" priority="219" operator="greaterThan">
      <formula>0.1</formula>
    </cfRule>
    <cfRule type="cellIs" dxfId="190" priority="220" operator="greaterThan">
      <formula>1</formula>
    </cfRule>
  </conditionalFormatting>
  <conditionalFormatting sqref="CQ15">
    <cfRule type="cellIs" dxfId="189" priority="218" operator="equal">
      <formula>0</formula>
    </cfRule>
  </conditionalFormatting>
  <conditionalFormatting sqref="CM15:CP15">
    <cfRule type="cellIs" dxfId="188" priority="207" operator="greaterThan">
      <formula>0.1</formula>
    </cfRule>
    <cfRule type="cellIs" dxfId="187" priority="208" operator="greaterThan">
      <formula>1</formula>
    </cfRule>
  </conditionalFormatting>
  <conditionalFormatting sqref="CM15:CP15">
    <cfRule type="cellIs" dxfId="186" priority="206" operator="equal">
      <formula>0</formula>
    </cfRule>
  </conditionalFormatting>
  <conditionalFormatting sqref="CF164:CM164">
    <cfRule type="cellIs" dxfId="185" priority="189" operator="greaterThan">
      <formula>0.1</formula>
    </cfRule>
    <cfRule type="cellIs" dxfId="184" priority="190" operator="greaterThan">
      <formula>1</formula>
    </cfRule>
  </conditionalFormatting>
  <conditionalFormatting sqref="CF164:CM164">
    <cfRule type="cellIs" dxfId="183" priority="188" operator="equal">
      <formula>0</formula>
    </cfRule>
  </conditionalFormatting>
  <conditionalFormatting sqref="CC164:CE164">
    <cfRule type="cellIs" dxfId="182" priority="180" operator="greaterThan">
      <formula>0.1</formula>
    </cfRule>
    <cfRule type="cellIs" dxfId="181" priority="181" operator="greaterThan">
      <formula>1</formula>
    </cfRule>
  </conditionalFormatting>
  <conditionalFormatting sqref="CC164:CE164">
    <cfRule type="cellIs" dxfId="180" priority="179" operator="equal">
      <formula>0</formula>
    </cfRule>
  </conditionalFormatting>
  <conditionalFormatting sqref="CN164:CQ164">
    <cfRule type="cellIs" dxfId="179" priority="168" operator="greaterThan">
      <formula>0.1</formula>
    </cfRule>
    <cfRule type="cellIs" dxfId="178" priority="169" operator="greaterThan">
      <formula>1</formula>
    </cfRule>
  </conditionalFormatting>
  <conditionalFormatting sqref="CN164:CQ164">
    <cfRule type="cellIs" dxfId="177" priority="167" operator="equal">
      <formula>0</formula>
    </cfRule>
  </conditionalFormatting>
  <conditionalFormatting sqref="AX15:AZ15">
    <cfRule type="cellIs" dxfId="176" priority="117" operator="greaterThan">
      <formula>0.1</formula>
    </cfRule>
    <cfRule type="cellIs" dxfId="175" priority="118" operator="greaterThan">
      <formula>1</formula>
    </cfRule>
  </conditionalFormatting>
  <conditionalFormatting sqref="AX15:AZ15">
    <cfRule type="cellIs" dxfId="174" priority="116" operator="equal">
      <formula>0</formula>
    </cfRule>
  </conditionalFormatting>
  <conditionalFormatting sqref="AV15:AW15">
    <cfRule type="cellIs" dxfId="173" priority="105" operator="greaterThan">
      <formula>0.1</formula>
    </cfRule>
    <cfRule type="cellIs" dxfId="172" priority="106" operator="greaterThan">
      <formula>1</formula>
    </cfRule>
  </conditionalFormatting>
  <conditionalFormatting sqref="AV15:AW15">
    <cfRule type="cellIs" dxfId="171" priority="104" operator="equal">
      <formula>0</formula>
    </cfRule>
  </conditionalFormatting>
  <conditionalFormatting sqref="AY164:BA164">
    <cfRule type="cellIs" dxfId="170" priority="93" operator="greaterThan">
      <formula>0.1</formula>
    </cfRule>
    <cfRule type="cellIs" dxfId="169" priority="94" operator="greaterThan">
      <formula>1</formula>
    </cfRule>
  </conditionalFormatting>
  <conditionalFormatting sqref="AY164:BA164">
    <cfRule type="cellIs" dxfId="168" priority="92" operator="equal">
      <formula>0</formula>
    </cfRule>
  </conditionalFormatting>
  <conditionalFormatting sqref="AV164:AX164">
    <cfRule type="cellIs" dxfId="167" priority="87" operator="greaterThan">
      <formula>0.1</formula>
    </cfRule>
    <cfRule type="cellIs" dxfId="166" priority="88" operator="greaterThan">
      <formula>1</formula>
    </cfRule>
  </conditionalFormatting>
  <conditionalFormatting sqref="AV164:AX164">
    <cfRule type="cellIs" dxfId="165" priority="86" operator="equal">
      <formula>0</formula>
    </cfRule>
  </conditionalFormatting>
  <conditionalFormatting sqref="CM16:CQ159">
    <cfRule type="cellIs" dxfId="164" priority="61" operator="greaterThan">
      <formula>0.1</formula>
    </cfRule>
    <cfRule type="cellIs" dxfId="163" priority="62" operator="greaterThan">
      <formula>1</formula>
    </cfRule>
  </conditionalFormatting>
  <conditionalFormatting sqref="CM16:CQ159">
    <cfRule type="cellIs" dxfId="162" priority="60" operator="equal">
      <formula>0</formula>
    </cfRule>
  </conditionalFormatting>
  <conditionalFormatting sqref="Q165:CQ252">
    <cfRule type="colorScale" priority="2">
      <colorScale>
        <cfvo type="min"/>
        <cfvo type="max"/>
        <color rgb="FFFF7128"/>
        <color theme="3"/>
      </colorScale>
    </cfRule>
  </conditionalFormatting>
  <conditionalFormatting sqref="Q16:CL159">
    <cfRule type="colorScale" priority="1">
      <colorScale>
        <cfvo type="min"/>
        <cfvo type="max"/>
        <color rgb="FFFF7128"/>
        <color theme="3"/>
      </colorScale>
    </cfRule>
  </conditionalFormatting>
  <pageMargins left="0.34" right="0.25" top="0.98425196850393704" bottom="0.98425196850393704" header="0.51181102362204722" footer="0.51181102362204722"/>
  <pageSetup paperSize="9" scale="39" orientation="landscape" horizontalDpi="4294967292" verticalDpi="4294967292" r:id="rId1"/>
  <ignoredErrors>
    <ignoredError sqref="N266:N269 N270:N273 N275:N28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80148-0AE3-451F-AF21-C67249278D6A}">
  <sheetPr>
    <tabColor theme="2"/>
  </sheetPr>
  <dimension ref="A1:G247"/>
  <sheetViews>
    <sheetView workbookViewId="0"/>
  </sheetViews>
  <sheetFormatPr defaultRowHeight="15.75"/>
  <cols>
    <col min="3" max="3" width="21.875" bestFit="1" customWidth="1"/>
    <col min="4" max="4" width="12.5" bestFit="1" customWidth="1"/>
    <col min="6" max="7" width="21.375" bestFit="1" customWidth="1"/>
  </cols>
  <sheetData>
    <row r="1" spans="1:7">
      <c r="E1" t="s">
        <v>98</v>
      </c>
      <c r="F1" t="s">
        <v>99</v>
      </c>
      <c r="G1" t="s">
        <v>137</v>
      </c>
    </row>
    <row r="2" spans="1:7">
      <c r="E2" t="s">
        <v>101</v>
      </c>
    </row>
    <row r="3" spans="1:7">
      <c r="A3" t="s">
        <v>102</v>
      </c>
      <c r="B3" t="s">
        <v>103</v>
      </c>
      <c r="C3" t="s">
        <v>104</v>
      </c>
      <c r="D3" t="s">
        <v>105</v>
      </c>
      <c r="E3" t="s">
        <v>106</v>
      </c>
      <c r="F3" t="s">
        <v>139</v>
      </c>
      <c r="G3" t="s">
        <v>139</v>
      </c>
    </row>
    <row r="4" spans="1:7">
      <c r="A4" t="s">
        <v>102</v>
      </c>
      <c r="E4" t="s">
        <v>107</v>
      </c>
      <c r="F4">
        <v>1.1000000000000001</v>
      </c>
      <c r="G4">
        <v>1.2</v>
      </c>
    </row>
    <row r="5" spans="1:7">
      <c r="B5" t="s">
        <v>50</v>
      </c>
      <c r="E5" t="s">
        <v>107</v>
      </c>
      <c r="F5">
        <v>2.2000000000000002</v>
      </c>
      <c r="G5">
        <v>2.6</v>
      </c>
    </row>
    <row r="6" spans="1:7">
      <c r="C6" t="s">
        <v>108</v>
      </c>
      <c r="E6" t="s">
        <v>107</v>
      </c>
      <c r="F6">
        <v>2.7</v>
      </c>
      <c r="G6">
        <v>3.2</v>
      </c>
    </row>
    <row r="7" spans="1:7">
      <c r="D7" t="s">
        <v>109</v>
      </c>
      <c r="E7" t="s">
        <v>107</v>
      </c>
      <c r="F7">
        <v>0.3</v>
      </c>
      <c r="G7">
        <v>0.3</v>
      </c>
    </row>
    <row r="8" spans="1:7">
      <c r="D8" t="s">
        <v>110</v>
      </c>
      <c r="E8" t="s">
        <v>107</v>
      </c>
      <c r="F8">
        <v>0.4</v>
      </c>
      <c r="G8">
        <v>0.4</v>
      </c>
    </row>
    <row r="9" spans="1:7">
      <c r="D9" t="s">
        <v>111</v>
      </c>
      <c r="E9" t="s">
        <v>107</v>
      </c>
      <c r="F9">
        <v>0.9</v>
      </c>
      <c r="G9">
        <v>0.8</v>
      </c>
    </row>
    <row r="10" spans="1:7">
      <c r="D10" t="s">
        <v>112</v>
      </c>
      <c r="E10" t="s">
        <v>107</v>
      </c>
      <c r="F10">
        <v>1</v>
      </c>
      <c r="G10">
        <v>0.8</v>
      </c>
    </row>
    <row r="11" spans="1:7">
      <c r="D11" t="s">
        <v>113</v>
      </c>
      <c r="E11" t="s">
        <v>107</v>
      </c>
      <c r="F11">
        <v>1.5</v>
      </c>
      <c r="G11">
        <v>1.6</v>
      </c>
    </row>
    <row r="12" spans="1:7">
      <c r="D12" t="s">
        <v>114</v>
      </c>
      <c r="E12" t="s">
        <v>107</v>
      </c>
      <c r="F12">
        <v>1.1000000000000001</v>
      </c>
      <c r="G12">
        <v>1.1000000000000001</v>
      </c>
    </row>
    <row r="13" spans="1:7">
      <c r="D13" t="s">
        <v>115</v>
      </c>
      <c r="E13" t="s">
        <v>107</v>
      </c>
      <c r="F13">
        <v>1.3</v>
      </c>
      <c r="G13">
        <v>1.4</v>
      </c>
    </row>
    <row r="14" spans="1:7">
      <c r="D14" t="s">
        <v>116</v>
      </c>
      <c r="E14" t="s">
        <v>107</v>
      </c>
      <c r="F14">
        <v>1.4</v>
      </c>
      <c r="G14">
        <v>1.6</v>
      </c>
    </row>
    <row r="15" spans="1:7">
      <c r="D15" t="s">
        <v>117</v>
      </c>
      <c r="E15" t="s">
        <v>107</v>
      </c>
      <c r="F15">
        <v>1.6</v>
      </c>
      <c r="G15">
        <v>1.9</v>
      </c>
    </row>
    <row r="16" spans="1:7">
      <c r="D16" t="s">
        <v>118</v>
      </c>
      <c r="E16" t="s">
        <v>107</v>
      </c>
      <c r="F16">
        <v>2.1</v>
      </c>
      <c r="G16">
        <v>2.1</v>
      </c>
    </row>
    <row r="17" spans="2:7">
      <c r="D17" t="s">
        <v>119</v>
      </c>
      <c r="E17" t="s">
        <v>107</v>
      </c>
      <c r="F17">
        <v>4.2</v>
      </c>
      <c r="G17">
        <v>4.7</v>
      </c>
    </row>
    <row r="18" spans="2:7">
      <c r="D18" t="s">
        <v>120</v>
      </c>
      <c r="E18" t="s">
        <v>107</v>
      </c>
      <c r="F18">
        <v>3.3</v>
      </c>
      <c r="G18">
        <v>4.0999999999999996</v>
      </c>
    </row>
    <row r="19" spans="2:7">
      <c r="D19" t="s">
        <v>121</v>
      </c>
      <c r="E19" t="s">
        <v>107</v>
      </c>
      <c r="F19">
        <v>9.5</v>
      </c>
      <c r="G19">
        <v>11.4</v>
      </c>
    </row>
    <row r="20" spans="2:7">
      <c r="D20" t="s">
        <v>122</v>
      </c>
      <c r="E20" t="s">
        <v>107</v>
      </c>
      <c r="F20">
        <v>6.5</v>
      </c>
      <c r="G20">
        <v>7.8</v>
      </c>
    </row>
    <row r="21" spans="2:7">
      <c r="D21" t="s">
        <v>123</v>
      </c>
      <c r="E21" t="s">
        <v>107</v>
      </c>
      <c r="F21">
        <v>5.2</v>
      </c>
      <c r="G21">
        <v>6.7</v>
      </c>
    </row>
    <row r="22" spans="2:7">
      <c r="D22" t="s">
        <v>124</v>
      </c>
      <c r="E22" t="s">
        <v>107</v>
      </c>
      <c r="F22">
        <v>3.4</v>
      </c>
      <c r="G22">
        <v>4.4000000000000004</v>
      </c>
    </row>
    <row r="23" spans="2:7">
      <c r="D23" t="s">
        <v>125</v>
      </c>
      <c r="E23" t="s">
        <v>107</v>
      </c>
      <c r="F23">
        <v>2.1</v>
      </c>
      <c r="G23">
        <v>3</v>
      </c>
    </row>
    <row r="24" spans="2:7">
      <c r="D24" t="s">
        <v>126</v>
      </c>
      <c r="E24" t="s">
        <v>107</v>
      </c>
      <c r="F24">
        <v>1.2</v>
      </c>
      <c r="G24">
        <v>1.6</v>
      </c>
    </row>
    <row r="25" spans="2:7">
      <c r="C25" t="s">
        <v>127</v>
      </c>
      <c r="E25" t="s">
        <v>107</v>
      </c>
      <c r="F25">
        <v>0.3</v>
      </c>
      <c r="G25">
        <v>0.5</v>
      </c>
    </row>
    <row r="26" spans="2:7">
      <c r="D26" t="s">
        <v>128</v>
      </c>
      <c r="E26" t="s">
        <v>107</v>
      </c>
      <c r="F26">
        <v>0.2</v>
      </c>
      <c r="G26">
        <v>0.2</v>
      </c>
    </row>
    <row r="27" spans="2:7">
      <c r="D27" t="s">
        <v>129</v>
      </c>
      <c r="E27" t="s">
        <v>107</v>
      </c>
      <c r="F27">
        <v>0.7</v>
      </c>
      <c r="G27">
        <v>1</v>
      </c>
    </row>
    <row r="28" spans="2:7">
      <c r="D28" t="s">
        <v>130</v>
      </c>
      <c r="E28" t="s">
        <v>107</v>
      </c>
      <c r="F28">
        <v>0.4</v>
      </c>
      <c r="G28">
        <v>0.6</v>
      </c>
    </row>
    <row r="29" spans="2:7">
      <c r="D29" t="s">
        <v>131</v>
      </c>
      <c r="E29" t="s">
        <v>107</v>
      </c>
      <c r="F29">
        <v>0.2</v>
      </c>
      <c r="G29">
        <v>0.4</v>
      </c>
    </row>
    <row r="30" spans="2:7">
      <c r="D30" t="s">
        <v>132</v>
      </c>
      <c r="E30" t="s">
        <v>107</v>
      </c>
      <c r="F30">
        <v>0.1</v>
      </c>
      <c r="G30">
        <v>0.2</v>
      </c>
    </row>
    <row r="31" spans="2:7">
      <c r="D31" t="s">
        <v>133</v>
      </c>
      <c r="E31" t="s">
        <v>107</v>
      </c>
      <c r="F31">
        <v>0.1</v>
      </c>
      <c r="G31">
        <v>0.2</v>
      </c>
    </row>
    <row r="32" spans="2:7">
      <c r="B32" t="s">
        <v>51</v>
      </c>
      <c r="E32" t="s">
        <v>107</v>
      </c>
      <c r="F32">
        <v>0.6</v>
      </c>
      <c r="G32">
        <v>0.7</v>
      </c>
    </row>
    <row r="33" spans="3:7">
      <c r="C33" t="s">
        <v>108</v>
      </c>
      <c r="E33" t="s">
        <v>107</v>
      </c>
      <c r="F33">
        <v>0.6</v>
      </c>
      <c r="G33">
        <v>0.8</v>
      </c>
    </row>
    <row r="34" spans="3:7">
      <c r="D34" t="s">
        <v>109</v>
      </c>
      <c r="E34" t="s">
        <v>107</v>
      </c>
      <c r="F34">
        <v>0.2</v>
      </c>
      <c r="G34">
        <v>0.2</v>
      </c>
    </row>
    <row r="35" spans="3:7">
      <c r="D35" t="s">
        <v>110</v>
      </c>
      <c r="E35" t="s">
        <v>107</v>
      </c>
      <c r="F35">
        <v>0.3</v>
      </c>
      <c r="G35">
        <v>0.4</v>
      </c>
    </row>
    <row r="36" spans="3:7">
      <c r="D36" t="s">
        <v>111</v>
      </c>
      <c r="E36" t="s">
        <v>107</v>
      </c>
      <c r="F36">
        <v>0.3</v>
      </c>
      <c r="G36">
        <v>0.4</v>
      </c>
    </row>
    <row r="37" spans="3:7">
      <c r="D37" t="s">
        <v>112</v>
      </c>
      <c r="E37" t="s">
        <v>107</v>
      </c>
      <c r="F37">
        <v>0.3</v>
      </c>
      <c r="G37">
        <v>0.5</v>
      </c>
    </row>
    <row r="38" spans="3:7">
      <c r="D38" t="s">
        <v>113</v>
      </c>
      <c r="E38" t="s">
        <v>107</v>
      </c>
      <c r="F38">
        <v>0.5</v>
      </c>
      <c r="G38">
        <v>0.6</v>
      </c>
    </row>
    <row r="39" spans="3:7">
      <c r="D39" t="s">
        <v>114</v>
      </c>
      <c r="E39" t="s">
        <v>107</v>
      </c>
      <c r="F39">
        <v>0.4</v>
      </c>
      <c r="G39">
        <v>0.5</v>
      </c>
    </row>
    <row r="40" spans="3:7">
      <c r="D40" t="s">
        <v>115</v>
      </c>
      <c r="E40" t="s">
        <v>107</v>
      </c>
      <c r="F40">
        <v>0.4</v>
      </c>
      <c r="G40">
        <v>0.4</v>
      </c>
    </row>
    <row r="41" spans="3:7">
      <c r="D41" t="s">
        <v>116</v>
      </c>
      <c r="E41" t="s">
        <v>107</v>
      </c>
      <c r="F41">
        <v>0.5</v>
      </c>
      <c r="G41">
        <v>0.6</v>
      </c>
    </row>
    <row r="42" spans="3:7">
      <c r="D42" t="s">
        <v>117</v>
      </c>
      <c r="E42" t="s">
        <v>107</v>
      </c>
      <c r="F42">
        <v>0.5</v>
      </c>
      <c r="G42">
        <v>0.7</v>
      </c>
    </row>
    <row r="43" spans="3:7">
      <c r="D43" t="s">
        <v>118</v>
      </c>
      <c r="E43" t="s">
        <v>107</v>
      </c>
      <c r="F43">
        <v>0.6</v>
      </c>
      <c r="G43">
        <v>0.9</v>
      </c>
    </row>
    <row r="44" spans="3:7">
      <c r="D44" t="s">
        <v>119</v>
      </c>
      <c r="E44" t="s">
        <v>107</v>
      </c>
      <c r="F44">
        <v>0.7</v>
      </c>
      <c r="G44">
        <v>1</v>
      </c>
    </row>
    <row r="45" spans="3:7">
      <c r="D45" t="s">
        <v>120</v>
      </c>
      <c r="E45" t="s">
        <v>107</v>
      </c>
      <c r="F45">
        <v>0.9</v>
      </c>
      <c r="G45">
        <v>1.2</v>
      </c>
    </row>
    <row r="46" spans="3:7">
      <c r="D46" t="s">
        <v>121</v>
      </c>
      <c r="E46" t="s">
        <v>107</v>
      </c>
      <c r="F46">
        <v>0.7</v>
      </c>
      <c r="G46">
        <v>0.9</v>
      </c>
    </row>
    <row r="47" spans="3:7">
      <c r="D47" t="s">
        <v>122</v>
      </c>
      <c r="E47" t="s">
        <v>107</v>
      </c>
      <c r="F47">
        <v>0.9</v>
      </c>
      <c r="G47">
        <v>1.1000000000000001</v>
      </c>
    </row>
    <row r="48" spans="3:7">
      <c r="D48" t="s">
        <v>123</v>
      </c>
      <c r="E48" t="s">
        <v>107</v>
      </c>
      <c r="F48">
        <v>1.7</v>
      </c>
      <c r="G48">
        <v>2</v>
      </c>
    </row>
    <row r="49" spans="2:7">
      <c r="D49" t="s">
        <v>124</v>
      </c>
      <c r="E49" t="s">
        <v>107</v>
      </c>
      <c r="F49">
        <v>1.2</v>
      </c>
      <c r="G49">
        <v>1.6</v>
      </c>
    </row>
    <row r="50" spans="2:7">
      <c r="D50" t="s">
        <v>125</v>
      </c>
      <c r="E50" t="s">
        <v>107</v>
      </c>
      <c r="F50">
        <v>0.7</v>
      </c>
      <c r="G50">
        <v>0.9</v>
      </c>
    </row>
    <row r="51" spans="2:7">
      <c r="D51" t="s">
        <v>126</v>
      </c>
      <c r="E51" t="s">
        <v>107</v>
      </c>
      <c r="F51">
        <v>0.3</v>
      </c>
      <c r="G51">
        <v>0.5</v>
      </c>
    </row>
    <row r="52" spans="2:7">
      <c r="C52" t="s">
        <v>127</v>
      </c>
      <c r="E52" t="s">
        <v>107</v>
      </c>
      <c r="F52">
        <v>0.1</v>
      </c>
      <c r="G52">
        <v>0.2</v>
      </c>
    </row>
    <row r="53" spans="2:7">
      <c r="D53" t="s">
        <v>128</v>
      </c>
      <c r="E53" t="s">
        <v>107</v>
      </c>
      <c r="F53">
        <v>0</v>
      </c>
      <c r="G53">
        <v>0.1</v>
      </c>
    </row>
    <row r="54" spans="2:7">
      <c r="D54" t="s">
        <v>129</v>
      </c>
      <c r="E54" t="s">
        <v>107</v>
      </c>
      <c r="F54">
        <v>0.2</v>
      </c>
      <c r="G54">
        <v>0.3</v>
      </c>
    </row>
    <row r="55" spans="2:7">
      <c r="D55" t="s">
        <v>130</v>
      </c>
      <c r="E55" t="s">
        <v>107</v>
      </c>
      <c r="F55">
        <v>0.1</v>
      </c>
      <c r="G55">
        <v>0.2</v>
      </c>
    </row>
    <row r="56" spans="2:7">
      <c r="D56" t="s">
        <v>131</v>
      </c>
      <c r="E56" t="s">
        <v>107</v>
      </c>
      <c r="F56">
        <v>0.1</v>
      </c>
      <c r="G56">
        <v>0.1</v>
      </c>
    </row>
    <row r="57" spans="2:7">
      <c r="D57" t="s">
        <v>132</v>
      </c>
      <c r="E57" t="s">
        <v>107</v>
      </c>
      <c r="F57">
        <v>0.1</v>
      </c>
      <c r="G57">
        <v>0.1</v>
      </c>
    </row>
    <row r="58" spans="2:7">
      <c r="D58" t="s">
        <v>133</v>
      </c>
      <c r="E58" t="s">
        <v>107</v>
      </c>
      <c r="F58">
        <v>0</v>
      </c>
      <c r="G58">
        <v>0</v>
      </c>
    </row>
    <row r="59" spans="2:7">
      <c r="B59" t="s">
        <v>52</v>
      </c>
      <c r="E59" t="s">
        <v>107</v>
      </c>
      <c r="F59">
        <v>0.6</v>
      </c>
      <c r="G59">
        <v>0.5</v>
      </c>
    </row>
    <row r="60" spans="2:7">
      <c r="C60" t="s">
        <v>108</v>
      </c>
      <c r="E60" t="s">
        <v>107</v>
      </c>
      <c r="F60">
        <v>0.7</v>
      </c>
      <c r="G60">
        <v>0.6</v>
      </c>
    </row>
    <row r="61" spans="2:7">
      <c r="D61" t="s">
        <v>109</v>
      </c>
      <c r="E61" t="s">
        <v>107</v>
      </c>
      <c r="F61">
        <v>0</v>
      </c>
      <c r="G61">
        <v>0</v>
      </c>
    </row>
    <row r="62" spans="2:7">
      <c r="D62" t="s">
        <v>110</v>
      </c>
      <c r="E62" t="s">
        <v>107</v>
      </c>
      <c r="F62">
        <v>0.3</v>
      </c>
      <c r="G62">
        <v>0.3</v>
      </c>
    </row>
    <row r="63" spans="2:7">
      <c r="D63" t="s">
        <v>111</v>
      </c>
      <c r="E63" t="s">
        <v>107</v>
      </c>
      <c r="F63">
        <v>0.5</v>
      </c>
      <c r="G63">
        <v>0.5</v>
      </c>
    </row>
    <row r="64" spans="2:7">
      <c r="D64" t="s">
        <v>112</v>
      </c>
      <c r="E64" t="s">
        <v>107</v>
      </c>
      <c r="F64">
        <v>0.6</v>
      </c>
      <c r="G64">
        <v>0.6</v>
      </c>
    </row>
    <row r="65" spans="3:7">
      <c r="D65" t="s">
        <v>113</v>
      </c>
      <c r="E65" t="s">
        <v>107</v>
      </c>
      <c r="F65">
        <v>0.4</v>
      </c>
      <c r="G65">
        <v>0.4</v>
      </c>
    </row>
    <row r="66" spans="3:7">
      <c r="D66" t="s">
        <v>114</v>
      </c>
      <c r="E66" t="s">
        <v>107</v>
      </c>
      <c r="F66">
        <v>0.5</v>
      </c>
      <c r="G66">
        <v>0.6</v>
      </c>
    </row>
    <row r="67" spans="3:7">
      <c r="D67" t="s">
        <v>115</v>
      </c>
      <c r="E67" t="s">
        <v>107</v>
      </c>
      <c r="F67">
        <v>0.4</v>
      </c>
      <c r="G67">
        <v>0.4</v>
      </c>
    </row>
    <row r="68" spans="3:7">
      <c r="D68" t="s">
        <v>116</v>
      </c>
      <c r="E68" t="s">
        <v>107</v>
      </c>
      <c r="F68">
        <v>0.5</v>
      </c>
      <c r="G68">
        <v>0.6</v>
      </c>
    </row>
    <row r="69" spans="3:7">
      <c r="D69" t="s">
        <v>117</v>
      </c>
      <c r="E69" t="s">
        <v>107</v>
      </c>
      <c r="F69">
        <v>0.4</v>
      </c>
      <c r="G69">
        <v>0.5</v>
      </c>
    </row>
    <row r="70" spans="3:7">
      <c r="D70" t="s">
        <v>118</v>
      </c>
      <c r="E70" t="s">
        <v>107</v>
      </c>
      <c r="F70">
        <v>0.5</v>
      </c>
      <c r="G70">
        <v>0.5</v>
      </c>
    </row>
    <row r="71" spans="3:7">
      <c r="D71" t="s">
        <v>119</v>
      </c>
      <c r="E71" t="s">
        <v>107</v>
      </c>
      <c r="F71">
        <v>0.6</v>
      </c>
      <c r="G71">
        <v>0.5</v>
      </c>
    </row>
    <row r="72" spans="3:7">
      <c r="D72" t="s">
        <v>120</v>
      </c>
      <c r="E72" t="s">
        <v>107</v>
      </c>
      <c r="F72">
        <v>0.9</v>
      </c>
      <c r="G72">
        <v>0.6</v>
      </c>
    </row>
    <row r="73" spans="3:7">
      <c r="D73" t="s">
        <v>121</v>
      </c>
      <c r="E73" t="s">
        <v>107</v>
      </c>
      <c r="F73">
        <v>1.2</v>
      </c>
      <c r="G73">
        <v>0.9</v>
      </c>
    </row>
    <row r="74" spans="3:7">
      <c r="D74" t="s">
        <v>122</v>
      </c>
      <c r="E74" t="s">
        <v>107</v>
      </c>
      <c r="F74">
        <v>0.9</v>
      </c>
      <c r="G74">
        <v>1</v>
      </c>
    </row>
    <row r="75" spans="3:7">
      <c r="D75" t="s">
        <v>123</v>
      </c>
      <c r="E75" t="s">
        <v>107</v>
      </c>
      <c r="F75">
        <v>1</v>
      </c>
      <c r="G75">
        <v>1.1000000000000001</v>
      </c>
    </row>
    <row r="76" spans="3:7">
      <c r="D76" t="s">
        <v>124</v>
      </c>
      <c r="E76" t="s">
        <v>107</v>
      </c>
      <c r="F76">
        <v>1.2</v>
      </c>
      <c r="G76">
        <v>1.1000000000000001</v>
      </c>
    </row>
    <row r="77" spans="3:7">
      <c r="D77" t="s">
        <v>125</v>
      </c>
      <c r="E77" t="s">
        <v>107</v>
      </c>
      <c r="F77">
        <v>0.6</v>
      </c>
      <c r="G77">
        <v>0.5</v>
      </c>
    </row>
    <row r="78" spans="3:7">
      <c r="D78" t="s">
        <v>126</v>
      </c>
      <c r="E78" t="s">
        <v>107</v>
      </c>
      <c r="F78">
        <v>0.6</v>
      </c>
      <c r="G78">
        <v>0.4</v>
      </c>
    </row>
    <row r="79" spans="3:7">
      <c r="C79" t="s">
        <v>127</v>
      </c>
      <c r="E79" t="s">
        <v>107</v>
      </c>
      <c r="F79">
        <v>0.1</v>
      </c>
      <c r="G79">
        <v>0.1</v>
      </c>
    </row>
    <row r="80" spans="3:7">
      <c r="D80" t="s">
        <v>128</v>
      </c>
      <c r="E80" t="s">
        <v>107</v>
      </c>
      <c r="F80">
        <v>0</v>
      </c>
      <c r="G80">
        <v>0</v>
      </c>
    </row>
    <row r="81" spans="2:7">
      <c r="D81" t="s">
        <v>129</v>
      </c>
      <c r="E81" t="s">
        <v>107</v>
      </c>
      <c r="F81">
        <v>0.2</v>
      </c>
      <c r="G81">
        <v>0.2</v>
      </c>
    </row>
    <row r="82" spans="2:7">
      <c r="D82" t="s">
        <v>130</v>
      </c>
      <c r="E82" t="s">
        <v>107</v>
      </c>
      <c r="F82">
        <v>0.2</v>
      </c>
      <c r="G82">
        <v>0.1</v>
      </c>
    </row>
    <row r="83" spans="2:7">
      <c r="D83" t="s">
        <v>131</v>
      </c>
      <c r="E83" t="s">
        <v>107</v>
      </c>
      <c r="F83">
        <v>0.1</v>
      </c>
      <c r="G83">
        <v>0.1</v>
      </c>
    </row>
    <row r="84" spans="2:7">
      <c r="D84" t="s">
        <v>132</v>
      </c>
      <c r="E84" t="s">
        <v>107</v>
      </c>
      <c r="F84">
        <v>0</v>
      </c>
      <c r="G84">
        <v>0</v>
      </c>
    </row>
    <row r="85" spans="2:7">
      <c r="D85" t="s">
        <v>133</v>
      </c>
      <c r="E85" t="s">
        <v>107</v>
      </c>
      <c r="F85">
        <v>0.1</v>
      </c>
      <c r="G85">
        <v>0.1</v>
      </c>
    </row>
    <row r="86" spans="2:7">
      <c r="B86" t="s">
        <v>44</v>
      </c>
      <c r="E86" t="s">
        <v>107</v>
      </c>
      <c r="F86">
        <v>2.1</v>
      </c>
      <c r="G86">
        <v>2.4</v>
      </c>
    </row>
    <row r="87" spans="2:7">
      <c r="C87" t="s">
        <v>108</v>
      </c>
      <c r="E87" t="s">
        <v>107</v>
      </c>
      <c r="F87">
        <v>2.5</v>
      </c>
      <c r="G87">
        <v>2.8</v>
      </c>
    </row>
    <row r="88" spans="2:7">
      <c r="D88" t="s">
        <v>109</v>
      </c>
      <c r="E88" t="s">
        <v>107</v>
      </c>
      <c r="F88">
        <v>0.2</v>
      </c>
      <c r="G88">
        <v>0.2</v>
      </c>
    </row>
    <row r="89" spans="2:7">
      <c r="D89" t="s">
        <v>110</v>
      </c>
      <c r="E89" t="s">
        <v>107</v>
      </c>
      <c r="F89">
        <v>0.8</v>
      </c>
      <c r="G89">
        <v>1</v>
      </c>
    </row>
    <row r="90" spans="2:7">
      <c r="D90" t="s">
        <v>111</v>
      </c>
      <c r="E90" t="s">
        <v>107</v>
      </c>
      <c r="F90">
        <v>1</v>
      </c>
      <c r="G90">
        <v>1.2</v>
      </c>
    </row>
    <row r="91" spans="2:7">
      <c r="D91" t="s">
        <v>112</v>
      </c>
      <c r="E91" t="s">
        <v>107</v>
      </c>
      <c r="F91">
        <v>1.1000000000000001</v>
      </c>
      <c r="G91">
        <v>1.4</v>
      </c>
    </row>
    <row r="92" spans="2:7">
      <c r="D92" t="s">
        <v>113</v>
      </c>
      <c r="E92" t="s">
        <v>107</v>
      </c>
      <c r="F92">
        <v>1.1000000000000001</v>
      </c>
      <c r="G92">
        <v>1.3</v>
      </c>
    </row>
    <row r="93" spans="2:7">
      <c r="D93" t="s">
        <v>114</v>
      </c>
      <c r="E93" t="s">
        <v>107</v>
      </c>
      <c r="F93">
        <v>1.1000000000000001</v>
      </c>
      <c r="G93">
        <v>1.3</v>
      </c>
    </row>
    <row r="94" spans="2:7">
      <c r="D94" t="s">
        <v>115</v>
      </c>
      <c r="E94" t="s">
        <v>107</v>
      </c>
      <c r="F94">
        <v>1.3</v>
      </c>
      <c r="G94">
        <v>1.6</v>
      </c>
    </row>
    <row r="95" spans="2:7">
      <c r="D95" t="s">
        <v>116</v>
      </c>
      <c r="E95" t="s">
        <v>107</v>
      </c>
      <c r="F95">
        <v>1.5</v>
      </c>
      <c r="G95">
        <v>2</v>
      </c>
    </row>
    <row r="96" spans="2:7">
      <c r="D96" t="s">
        <v>117</v>
      </c>
      <c r="E96" t="s">
        <v>107</v>
      </c>
      <c r="F96">
        <v>1.8</v>
      </c>
      <c r="G96">
        <v>1.7</v>
      </c>
    </row>
    <row r="97" spans="3:7">
      <c r="D97" t="s">
        <v>118</v>
      </c>
      <c r="E97" t="s">
        <v>107</v>
      </c>
      <c r="F97">
        <v>2.2000000000000002</v>
      </c>
      <c r="G97">
        <v>2.2999999999999998</v>
      </c>
    </row>
    <row r="98" spans="3:7">
      <c r="D98" t="s">
        <v>119</v>
      </c>
      <c r="E98" t="s">
        <v>107</v>
      </c>
      <c r="F98">
        <v>4.5</v>
      </c>
      <c r="G98">
        <v>4.5999999999999996</v>
      </c>
    </row>
    <row r="99" spans="3:7">
      <c r="D99" t="s">
        <v>120</v>
      </c>
      <c r="E99" t="s">
        <v>107</v>
      </c>
      <c r="F99">
        <v>2.7</v>
      </c>
      <c r="G99">
        <v>2.6</v>
      </c>
    </row>
    <row r="100" spans="3:7">
      <c r="D100" t="s">
        <v>121</v>
      </c>
      <c r="E100" t="s">
        <v>107</v>
      </c>
      <c r="F100">
        <v>7.2</v>
      </c>
      <c r="G100">
        <v>8.1</v>
      </c>
    </row>
    <row r="101" spans="3:7">
      <c r="D101" t="s">
        <v>122</v>
      </c>
      <c r="E101" t="s">
        <v>107</v>
      </c>
      <c r="F101">
        <v>6</v>
      </c>
      <c r="G101">
        <v>6.2</v>
      </c>
    </row>
    <row r="102" spans="3:7">
      <c r="D102" t="s">
        <v>123</v>
      </c>
      <c r="E102" t="s">
        <v>107</v>
      </c>
      <c r="F102">
        <v>5</v>
      </c>
      <c r="G102">
        <v>5.3</v>
      </c>
    </row>
    <row r="103" spans="3:7">
      <c r="D103" t="s">
        <v>124</v>
      </c>
      <c r="E103" t="s">
        <v>107</v>
      </c>
      <c r="F103">
        <v>3.4</v>
      </c>
      <c r="G103">
        <v>4.3</v>
      </c>
    </row>
    <row r="104" spans="3:7">
      <c r="D104" t="s">
        <v>125</v>
      </c>
      <c r="E104" t="s">
        <v>107</v>
      </c>
      <c r="F104">
        <v>1.7</v>
      </c>
      <c r="G104">
        <v>2.5</v>
      </c>
    </row>
    <row r="105" spans="3:7">
      <c r="D105" t="s">
        <v>126</v>
      </c>
      <c r="E105" t="s">
        <v>107</v>
      </c>
      <c r="F105">
        <v>1.3</v>
      </c>
      <c r="G105">
        <v>1.8</v>
      </c>
    </row>
    <row r="106" spans="3:7">
      <c r="C106" t="s">
        <v>127</v>
      </c>
      <c r="E106" t="s">
        <v>107</v>
      </c>
      <c r="F106">
        <v>0.3</v>
      </c>
      <c r="G106">
        <v>0.4</v>
      </c>
    </row>
    <row r="107" spans="3:7">
      <c r="D107" t="s">
        <v>128</v>
      </c>
      <c r="E107" t="s">
        <v>107</v>
      </c>
      <c r="F107">
        <v>0.1</v>
      </c>
      <c r="G107">
        <v>0.1</v>
      </c>
    </row>
    <row r="108" spans="3:7">
      <c r="D108" t="s">
        <v>129</v>
      </c>
      <c r="E108" t="s">
        <v>107</v>
      </c>
      <c r="F108">
        <v>0.5</v>
      </c>
      <c r="G108">
        <v>0.7</v>
      </c>
    </row>
    <row r="109" spans="3:7">
      <c r="D109" t="s">
        <v>130</v>
      </c>
      <c r="E109" t="s">
        <v>107</v>
      </c>
      <c r="F109">
        <v>0.3</v>
      </c>
      <c r="G109">
        <v>0.4</v>
      </c>
    </row>
    <row r="110" spans="3:7">
      <c r="D110" t="s">
        <v>131</v>
      </c>
      <c r="E110" t="s">
        <v>107</v>
      </c>
      <c r="F110">
        <v>0.2</v>
      </c>
      <c r="G110">
        <v>0.3</v>
      </c>
    </row>
    <row r="111" spans="3:7">
      <c r="D111" t="s">
        <v>132</v>
      </c>
      <c r="E111" t="s">
        <v>107</v>
      </c>
      <c r="F111">
        <v>0.1</v>
      </c>
      <c r="G111">
        <v>0.2</v>
      </c>
    </row>
    <row r="112" spans="3:7">
      <c r="D112" t="s">
        <v>133</v>
      </c>
      <c r="E112" t="s">
        <v>107</v>
      </c>
      <c r="F112">
        <v>0.1</v>
      </c>
      <c r="G112">
        <v>0.1</v>
      </c>
    </row>
    <row r="113" spans="2:7">
      <c r="B113" t="s">
        <v>45</v>
      </c>
      <c r="E113" t="s">
        <v>107</v>
      </c>
      <c r="F113">
        <v>0.9</v>
      </c>
      <c r="G113">
        <v>1.1000000000000001</v>
      </c>
    </row>
    <row r="114" spans="2:7">
      <c r="C114" t="s">
        <v>108</v>
      </c>
      <c r="E114" t="s">
        <v>107</v>
      </c>
      <c r="F114">
        <v>1</v>
      </c>
      <c r="G114">
        <v>1.2</v>
      </c>
    </row>
    <row r="115" spans="2:7">
      <c r="D115" t="s">
        <v>109</v>
      </c>
      <c r="E115" t="s">
        <v>107</v>
      </c>
      <c r="F115">
        <v>0.2</v>
      </c>
      <c r="G115">
        <v>0.3</v>
      </c>
    </row>
    <row r="116" spans="2:7">
      <c r="D116" t="s">
        <v>110</v>
      </c>
      <c r="E116" t="s">
        <v>107</v>
      </c>
      <c r="F116">
        <v>0.4</v>
      </c>
      <c r="G116">
        <v>0.6</v>
      </c>
    </row>
    <row r="117" spans="2:7">
      <c r="D117" t="s">
        <v>111</v>
      </c>
      <c r="E117" t="s">
        <v>107</v>
      </c>
      <c r="F117">
        <v>0.6</v>
      </c>
      <c r="G117">
        <v>0.7</v>
      </c>
    </row>
    <row r="118" spans="2:7">
      <c r="D118" t="s">
        <v>112</v>
      </c>
      <c r="E118" t="s">
        <v>107</v>
      </c>
      <c r="F118">
        <v>0.6</v>
      </c>
      <c r="G118">
        <v>0.7</v>
      </c>
    </row>
    <row r="119" spans="2:7">
      <c r="D119" t="s">
        <v>113</v>
      </c>
      <c r="E119" t="s">
        <v>107</v>
      </c>
      <c r="F119">
        <v>0.7</v>
      </c>
      <c r="G119">
        <v>0.8</v>
      </c>
    </row>
    <row r="120" spans="2:7">
      <c r="D120" t="s">
        <v>114</v>
      </c>
      <c r="E120" t="s">
        <v>107</v>
      </c>
      <c r="F120">
        <v>0.6</v>
      </c>
      <c r="G120">
        <v>0.8</v>
      </c>
    </row>
    <row r="121" spans="2:7">
      <c r="D121" t="s">
        <v>115</v>
      </c>
      <c r="E121" t="s">
        <v>107</v>
      </c>
      <c r="F121">
        <v>1</v>
      </c>
      <c r="G121">
        <v>1.4</v>
      </c>
    </row>
    <row r="122" spans="2:7">
      <c r="D122" t="s">
        <v>116</v>
      </c>
      <c r="E122" t="s">
        <v>107</v>
      </c>
      <c r="F122">
        <v>1.4</v>
      </c>
      <c r="G122">
        <v>1.8</v>
      </c>
    </row>
    <row r="123" spans="2:7">
      <c r="D123" t="s">
        <v>117</v>
      </c>
      <c r="E123" t="s">
        <v>107</v>
      </c>
      <c r="F123">
        <v>1.6</v>
      </c>
      <c r="G123">
        <v>1.9</v>
      </c>
    </row>
    <row r="124" spans="2:7">
      <c r="D124" t="s">
        <v>118</v>
      </c>
      <c r="E124" t="s">
        <v>107</v>
      </c>
      <c r="F124">
        <v>1.2</v>
      </c>
      <c r="G124">
        <v>1.4</v>
      </c>
    </row>
    <row r="125" spans="2:7">
      <c r="D125" t="s">
        <v>119</v>
      </c>
      <c r="E125" t="s">
        <v>107</v>
      </c>
      <c r="F125">
        <v>1.4</v>
      </c>
      <c r="G125">
        <v>1.5</v>
      </c>
    </row>
    <row r="126" spans="2:7">
      <c r="D126" t="s">
        <v>120</v>
      </c>
      <c r="E126" t="s">
        <v>107</v>
      </c>
      <c r="F126">
        <v>1.4</v>
      </c>
      <c r="G126">
        <v>1.6</v>
      </c>
    </row>
    <row r="127" spans="2:7">
      <c r="D127" t="s">
        <v>121</v>
      </c>
      <c r="E127" t="s">
        <v>107</v>
      </c>
      <c r="F127">
        <v>1.3</v>
      </c>
      <c r="G127">
        <v>1.4</v>
      </c>
    </row>
    <row r="128" spans="2:7">
      <c r="D128" t="s">
        <v>122</v>
      </c>
      <c r="E128" t="s">
        <v>107</v>
      </c>
      <c r="F128">
        <v>1.9</v>
      </c>
      <c r="G128">
        <v>2.2000000000000002</v>
      </c>
    </row>
    <row r="129" spans="2:7">
      <c r="D129" t="s">
        <v>123</v>
      </c>
      <c r="E129" t="s">
        <v>107</v>
      </c>
      <c r="F129">
        <v>1</v>
      </c>
      <c r="G129">
        <v>1.3</v>
      </c>
    </row>
    <row r="130" spans="2:7">
      <c r="D130" t="s">
        <v>124</v>
      </c>
      <c r="E130" t="s">
        <v>107</v>
      </c>
      <c r="F130">
        <v>1.3</v>
      </c>
      <c r="G130">
        <v>1.9</v>
      </c>
    </row>
    <row r="131" spans="2:7">
      <c r="D131" t="s">
        <v>125</v>
      </c>
      <c r="E131" t="s">
        <v>107</v>
      </c>
      <c r="F131">
        <v>0.7</v>
      </c>
      <c r="G131">
        <v>1</v>
      </c>
    </row>
    <row r="132" spans="2:7">
      <c r="D132" t="s">
        <v>126</v>
      </c>
      <c r="E132" t="s">
        <v>107</v>
      </c>
      <c r="F132">
        <v>0.4</v>
      </c>
      <c r="G132">
        <v>0.6</v>
      </c>
    </row>
    <row r="133" spans="2:7">
      <c r="C133" t="s">
        <v>127</v>
      </c>
      <c r="E133" t="s">
        <v>107</v>
      </c>
      <c r="F133">
        <v>0.2</v>
      </c>
      <c r="G133">
        <v>0.3</v>
      </c>
    </row>
    <row r="134" spans="2:7">
      <c r="D134" t="s">
        <v>128</v>
      </c>
      <c r="E134" t="s">
        <v>107</v>
      </c>
      <c r="F134">
        <v>0</v>
      </c>
      <c r="G134">
        <v>0</v>
      </c>
    </row>
    <row r="135" spans="2:7">
      <c r="D135" t="s">
        <v>129</v>
      </c>
      <c r="E135" t="s">
        <v>107</v>
      </c>
      <c r="F135">
        <v>0.2</v>
      </c>
      <c r="G135">
        <v>0.3</v>
      </c>
    </row>
    <row r="136" spans="2:7">
      <c r="D136" t="s">
        <v>130</v>
      </c>
      <c r="E136" t="s">
        <v>107</v>
      </c>
      <c r="F136">
        <v>0.2</v>
      </c>
      <c r="G136">
        <v>0.2</v>
      </c>
    </row>
    <row r="137" spans="2:7">
      <c r="D137" t="s">
        <v>131</v>
      </c>
      <c r="E137" t="s">
        <v>107</v>
      </c>
      <c r="F137">
        <v>0.1</v>
      </c>
      <c r="G137">
        <v>0.2</v>
      </c>
    </row>
    <row r="138" spans="2:7">
      <c r="D138" t="s">
        <v>132</v>
      </c>
      <c r="E138" t="s">
        <v>107</v>
      </c>
      <c r="F138">
        <v>0.1</v>
      </c>
      <c r="G138">
        <v>0.1</v>
      </c>
    </row>
    <row r="139" spans="2:7">
      <c r="D139" t="s">
        <v>133</v>
      </c>
      <c r="E139" t="s">
        <v>107</v>
      </c>
      <c r="F139">
        <v>0.1</v>
      </c>
      <c r="G139">
        <v>0.1</v>
      </c>
    </row>
    <row r="140" spans="2:7">
      <c r="B140" t="s">
        <v>134</v>
      </c>
      <c r="E140" t="s">
        <v>107</v>
      </c>
      <c r="F140">
        <v>0.6</v>
      </c>
      <c r="G140">
        <v>0.6</v>
      </c>
    </row>
    <row r="141" spans="2:7">
      <c r="C141" t="s">
        <v>108</v>
      </c>
      <c r="E141" t="s">
        <v>107</v>
      </c>
      <c r="F141">
        <v>0.7</v>
      </c>
      <c r="G141">
        <v>0.7</v>
      </c>
    </row>
    <row r="142" spans="2:7">
      <c r="D142" t="s">
        <v>109</v>
      </c>
      <c r="E142" t="s">
        <v>107</v>
      </c>
      <c r="F142">
        <v>0.1</v>
      </c>
      <c r="G142">
        <v>0.1</v>
      </c>
    </row>
    <row r="143" spans="2:7">
      <c r="D143" t="s">
        <v>110</v>
      </c>
      <c r="E143" t="s">
        <v>107</v>
      </c>
      <c r="F143">
        <v>0.3</v>
      </c>
      <c r="G143">
        <v>0.3</v>
      </c>
    </row>
    <row r="144" spans="2:7">
      <c r="D144" t="s">
        <v>111</v>
      </c>
      <c r="E144" t="s">
        <v>107</v>
      </c>
      <c r="F144">
        <v>0.5</v>
      </c>
      <c r="G144">
        <v>0.5</v>
      </c>
    </row>
    <row r="145" spans="3:7">
      <c r="D145" t="s">
        <v>112</v>
      </c>
      <c r="E145" t="s">
        <v>107</v>
      </c>
      <c r="F145">
        <v>0.4</v>
      </c>
      <c r="G145">
        <v>0.5</v>
      </c>
    </row>
    <row r="146" spans="3:7">
      <c r="D146" t="s">
        <v>113</v>
      </c>
      <c r="E146" t="s">
        <v>107</v>
      </c>
      <c r="F146">
        <v>0.7</v>
      </c>
      <c r="G146">
        <v>0.8</v>
      </c>
    </row>
    <row r="147" spans="3:7">
      <c r="D147" t="s">
        <v>114</v>
      </c>
      <c r="E147" t="s">
        <v>107</v>
      </c>
      <c r="F147">
        <v>0.4</v>
      </c>
      <c r="G147">
        <v>0.5</v>
      </c>
    </row>
    <row r="148" spans="3:7">
      <c r="D148" t="s">
        <v>115</v>
      </c>
      <c r="E148" t="s">
        <v>107</v>
      </c>
      <c r="F148">
        <v>0.8</v>
      </c>
      <c r="G148">
        <v>0.6</v>
      </c>
    </row>
    <row r="149" spans="3:7">
      <c r="D149" t="s">
        <v>116</v>
      </c>
      <c r="E149" t="s">
        <v>107</v>
      </c>
      <c r="F149">
        <v>0.4</v>
      </c>
      <c r="G149">
        <v>0.3</v>
      </c>
    </row>
    <row r="150" spans="3:7">
      <c r="D150" t="s">
        <v>117</v>
      </c>
      <c r="E150" t="s">
        <v>107</v>
      </c>
      <c r="F150">
        <v>0.4</v>
      </c>
      <c r="G150">
        <v>0.3</v>
      </c>
    </row>
    <row r="151" spans="3:7">
      <c r="D151" t="s">
        <v>118</v>
      </c>
      <c r="E151" t="s">
        <v>107</v>
      </c>
      <c r="F151">
        <v>1.1000000000000001</v>
      </c>
      <c r="G151">
        <v>0.8</v>
      </c>
    </row>
    <row r="152" spans="3:7">
      <c r="D152" t="s">
        <v>119</v>
      </c>
      <c r="E152" t="s">
        <v>107</v>
      </c>
      <c r="F152">
        <v>0.6</v>
      </c>
      <c r="G152">
        <v>0.7</v>
      </c>
    </row>
    <row r="153" spans="3:7">
      <c r="D153" t="s">
        <v>120</v>
      </c>
      <c r="E153" t="s">
        <v>107</v>
      </c>
      <c r="F153">
        <v>0.8</v>
      </c>
      <c r="G153">
        <v>0.9</v>
      </c>
    </row>
    <row r="154" spans="3:7">
      <c r="D154" t="s">
        <v>121</v>
      </c>
      <c r="E154" t="s">
        <v>107</v>
      </c>
      <c r="F154">
        <v>0.9</v>
      </c>
      <c r="G154">
        <v>0.8</v>
      </c>
    </row>
    <row r="155" spans="3:7">
      <c r="D155" t="s">
        <v>122</v>
      </c>
      <c r="E155" t="s">
        <v>107</v>
      </c>
      <c r="F155">
        <v>1.1000000000000001</v>
      </c>
      <c r="G155">
        <v>1.1000000000000001</v>
      </c>
    </row>
    <row r="156" spans="3:7">
      <c r="D156" t="s">
        <v>123</v>
      </c>
      <c r="E156" t="s">
        <v>107</v>
      </c>
      <c r="F156">
        <v>1.2</v>
      </c>
      <c r="G156">
        <v>1</v>
      </c>
    </row>
    <row r="157" spans="3:7">
      <c r="D157" t="s">
        <v>124</v>
      </c>
      <c r="E157" t="s">
        <v>107</v>
      </c>
      <c r="F157">
        <v>1.8</v>
      </c>
      <c r="G157">
        <v>1.6</v>
      </c>
    </row>
    <row r="158" spans="3:7">
      <c r="D158" t="s">
        <v>125</v>
      </c>
      <c r="E158" t="s">
        <v>107</v>
      </c>
      <c r="F158">
        <v>0.4</v>
      </c>
      <c r="G158">
        <v>0.4</v>
      </c>
    </row>
    <row r="159" spans="3:7">
      <c r="D159" t="s">
        <v>126</v>
      </c>
      <c r="E159" t="s">
        <v>107</v>
      </c>
      <c r="F159">
        <v>0.2</v>
      </c>
      <c r="G159">
        <v>0.2</v>
      </c>
    </row>
    <row r="160" spans="3:7">
      <c r="C160" t="s">
        <v>127</v>
      </c>
      <c r="E160" t="s">
        <v>107</v>
      </c>
      <c r="F160">
        <v>0.1</v>
      </c>
      <c r="G160">
        <v>0.1</v>
      </c>
    </row>
    <row r="161" spans="2:7">
      <c r="D161" t="s">
        <v>128</v>
      </c>
      <c r="E161" t="s">
        <v>107</v>
      </c>
      <c r="F161">
        <v>0</v>
      </c>
      <c r="G161">
        <v>0.1</v>
      </c>
    </row>
    <row r="162" spans="2:7">
      <c r="D162" t="s">
        <v>129</v>
      </c>
      <c r="E162" t="s">
        <v>107</v>
      </c>
      <c r="F162">
        <v>0.2</v>
      </c>
      <c r="G162">
        <v>0.1</v>
      </c>
    </row>
    <row r="163" spans="2:7">
      <c r="D163" t="s">
        <v>130</v>
      </c>
      <c r="E163" t="s">
        <v>107</v>
      </c>
      <c r="F163">
        <v>0.1</v>
      </c>
      <c r="G163">
        <v>0.1</v>
      </c>
    </row>
    <row r="164" spans="2:7">
      <c r="D164" t="s">
        <v>131</v>
      </c>
      <c r="E164" t="s">
        <v>107</v>
      </c>
      <c r="F164">
        <v>0.1</v>
      </c>
      <c r="G164">
        <v>0.1</v>
      </c>
    </row>
    <row r="165" spans="2:7">
      <c r="D165" t="s">
        <v>132</v>
      </c>
      <c r="E165" t="s">
        <v>107</v>
      </c>
      <c r="F165">
        <v>0.1</v>
      </c>
      <c r="G165">
        <v>0.1</v>
      </c>
    </row>
    <row r="166" spans="2:7">
      <c r="D166" t="s">
        <v>133</v>
      </c>
      <c r="E166" t="s">
        <v>107</v>
      </c>
      <c r="F166">
        <v>0</v>
      </c>
      <c r="G166">
        <v>0.1</v>
      </c>
    </row>
    <row r="167" spans="2:7">
      <c r="B167" t="s">
        <v>135</v>
      </c>
      <c r="E167" t="s">
        <v>107</v>
      </c>
      <c r="F167">
        <v>0.3</v>
      </c>
      <c r="G167">
        <v>0.3</v>
      </c>
    </row>
    <row r="168" spans="2:7">
      <c r="C168" t="s">
        <v>108</v>
      </c>
      <c r="E168" t="s">
        <v>107</v>
      </c>
      <c r="F168">
        <v>0.3</v>
      </c>
      <c r="G168">
        <v>0.3</v>
      </c>
    </row>
    <row r="169" spans="2:7">
      <c r="D169" t="s">
        <v>109</v>
      </c>
      <c r="E169" t="s">
        <v>107</v>
      </c>
      <c r="F169">
        <v>0.2</v>
      </c>
      <c r="G169">
        <v>0.2</v>
      </c>
    </row>
    <row r="170" spans="2:7">
      <c r="D170" t="s">
        <v>110</v>
      </c>
      <c r="E170" t="s">
        <v>107</v>
      </c>
      <c r="F170">
        <v>0.3</v>
      </c>
      <c r="G170">
        <v>0.3</v>
      </c>
    </row>
    <row r="171" spans="2:7">
      <c r="D171" t="s">
        <v>111</v>
      </c>
      <c r="E171" t="s">
        <v>107</v>
      </c>
      <c r="F171">
        <v>0.2</v>
      </c>
      <c r="G171">
        <v>0.3</v>
      </c>
    </row>
    <row r="172" spans="2:7">
      <c r="D172" t="s">
        <v>112</v>
      </c>
      <c r="E172" t="s">
        <v>107</v>
      </c>
      <c r="F172">
        <v>0.2</v>
      </c>
      <c r="G172">
        <v>0.2</v>
      </c>
    </row>
    <row r="173" spans="2:7">
      <c r="D173" t="s">
        <v>113</v>
      </c>
      <c r="E173" t="s">
        <v>107</v>
      </c>
      <c r="F173">
        <v>0.2</v>
      </c>
      <c r="G173">
        <v>0.3</v>
      </c>
    </row>
    <row r="174" spans="2:7">
      <c r="D174" t="s">
        <v>114</v>
      </c>
      <c r="E174" t="s">
        <v>107</v>
      </c>
      <c r="F174">
        <v>0.3</v>
      </c>
      <c r="G174">
        <v>0.3</v>
      </c>
    </row>
    <row r="175" spans="2:7">
      <c r="D175" t="s">
        <v>115</v>
      </c>
      <c r="E175" t="s">
        <v>107</v>
      </c>
      <c r="F175">
        <v>0.3</v>
      </c>
      <c r="G175">
        <v>0.3</v>
      </c>
    </row>
    <row r="176" spans="2:7">
      <c r="D176" t="s">
        <v>116</v>
      </c>
      <c r="E176" t="s">
        <v>107</v>
      </c>
      <c r="F176">
        <v>0.3</v>
      </c>
      <c r="G176">
        <v>0.3</v>
      </c>
    </row>
    <row r="177" spans="3:7">
      <c r="D177" t="s">
        <v>117</v>
      </c>
      <c r="E177" t="s">
        <v>107</v>
      </c>
      <c r="F177">
        <v>0.3</v>
      </c>
      <c r="G177">
        <v>0.3</v>
      </c>
    </row>
    <row r="178" spans="3:7">
      <c r="D178" t="s">
        <v>118</v>
      </c>
      <c r="E178" t="s">
        <v>107</v>
      </c>
      <c r="F178">
        <v>0.3</v>
      </c>
      <c r="G178">
        <v>0.3</v>
      </c>
    </row>
    <row r="179" spans="3:7">
      <c r="D179" t="s">
        <v>119</v>
      </c>
      <c r="E179" t="s">
        <v>107</v>
      </c>
      <c r="F179">
        <v>0.4</v>
      </c>
      <c r="G179">
        <v>0.3</v>
      </c>
    </row>
    <row r="180" spans="3:7">
      <c r="D180" t="s">
        <v>120</v>
      </c>
      <c r="E180" t="s">
        <v>107</v>
      </c>
      <c r="F180">
        <v>0.4</v>
      </c>
      <c r="G180">
        <v>0.4</v>
      </c>
    </row>
    <row r="181" spans="3:7">
      <c r="D181" t="s">
        <v>121</v>
      </c>
      <c r="E181" t="s">
        <v>107</v>
      </c>
      <c r="F181">
        <v>0.3</v>
      </c>
      <c r="G181">
        <v>0.3</v>
      </c>
    </row>
    <row r="182" spans="3:7">
      <c r="D182" t="s">
        <v>122</v>
      </c>
      <c r="E182" t="s">
        <v>107</v>
      </c>
      <c r="F182">
        <v>0.4</v>
      </c>
      <c r="G182">
        <v>0.3</v>
      </c>
    </row>
    <row r="183" spans="3:7">
      <c r="D183" t="s">
        <v>123</v>
      </c>
      <c r="E183" t="s">
        <v>107</v>
      </c>
      <c r="F183">
        <v>0.5</v>
      </c>
      <c r="G183">
        <v>0.4</v>
      </c>
    </row>
    <row r="184" spans="3:7">
      <c r="D184" t="s">
        <v>124</v>
      </c>
      <c r="E184" t="s">
        <v>107</v>
      </c>
      <c r="F184">
        <v>0.6</v>
      </c>
      <c r="G184">
        <v>0.6</v>
      </c>
    </row>
    <row r="185" spans="3:7">
      <c r="D185" t="s">
        <v>125</v>
      </c>
      <c r="E185" t="s">
        <v>107</v>
      </c>
      <c r="F185">
        <v>0.6</v>
      </c>
      <c r="G185">
        <v>0.5</v>
      </c>
    </row>
    <row r="186" spans="3:7">
      <c r="D186" t="s">
        <v>126</v>
      </c>
      <c r="E186" t="s">
        <v>107</v>
      </c>
      <c r="F186">
        <v>0.4</v>
      </c>
      <c r="G186">
        <v>0.4</v>
      </c>
    </row>
    <row r="187" spans="3:7">
      <c r="C187" t="s">
        <v>127</v>
      </c>
      <c r="E187" t="s">
        <v>107</v>
      </c>
      <c r="F187">
        <v>0.1</v>
      </c>
      <c r="G187">
        <v>0.1</v>
      </c>
    </row>
    <row r="188" spans="3:7">
      <c r="D188" t="s">
        <v>128</v>
      </c>
      <c r="E188" t="s">
        <v>107</v>
      </c>
      <c r="F188">
        <v>0.1</v>
      </c>
      <c r="G188">
        <v>0.1</v>
      </c>
    </row>
    <row r="189" spans="3:7">
      <c r="D189" t="s">
        <v>129</v>
      </c>
      <c r="E189" t="s">
        <v>107</v>
      </c>
      <c r="F189">
        <v>0.1</v>
      </c>
      <c r="G189">
        <v>0.1</v>
      </c>
    </row>
    <row r="190" spans="3:7">
      <c r="D190" t="s">
        <v>130</v>
      </c>
      <c r="E190" t="s">
        <v>107</v>
      </c>
      <c r="F190">
        <v>0.1</v>
      </c>
      <c r="G190">
        <v>0.1</v>
      </c>
    </row>
    <row r="191" spans="3:7">
      <c r="D191" t="s">
        <v>131</v>
      </c>
      <c r="E191" t="s">
        <v>107</v>
      </c>
      <c r="F191">
        <v>0</v>
      </c>
      <c r="G191">
        <v>0.1</v>
      </c>
    </row>
    <row r="192" spans="3:7">
      <c r="D192" t="s">
        <v>132</v>
      </c>
      <c r="E192" t="s">
        <v>107</v>
      </c>
      <c r="F192">
        <v>0</v>
      </c>
      <c r="G192">
        <v>0</v>
      </c>
    </row>
    <row r="193" spans="2:7">
      <c r="D193" t="s">
        <v>133</v>
      </c>
      <c r="E193" t="s">
        <v>107</v>
      </c>
      <c r="F193">
        <v>0</v>
      </c>
      <c r="G193">
        <v>0.1</v>
      </c>
    </row>
    <row r="194" spans="2:7">
      <c r="B194" t="s">
        <v>136</v>
      </c>
      <c r="E194" t="s">
        <v>107</v>
      </c>
      <c r="F194">
        <v>2</v>
      </c>
      <c r="G194">
        <v>2</v>
      </c>
    </row>
    <row r="195" spans="2:7">
      <c r="C195" t="s">
        <v>108</v>
      </c>
      <c r="E195" t="s">
        <v>107</v>
      </c>
      <c r="F195">
        <v>2.5</v>
      </c>
      <c r="G195">
        <v>2.5</v>
      </c>
    </row>
    <row r="196" spans="2:7">
      <c r="D196" t="s">
        <v>109</v>
      </c>
      <c r="E196" t="s">
        <v>107</v>
      </c>
      <c r="F196">
        <v>2.4</v>
      </c>
      <c r="G196">
        <v>3</v>
      </c>
    </row>
    <row r="197" spans="2:7">
      <c r="D197" t="s">
        <v>110</v>
      </c>
      <c r="E197" t="s">
        <v>107</v>
      </c>
      <c r="F197">
        <v>0.9</v>
      </c>
      <c r="G197">
        <v>0.9</v>
      </c>
    </row>
    <row r="198" spans="2:7">
      <c r="D198" t="s">
        <v>111</v>
      </c>
      <c r="E198" t="s">
        <v>107</v>
      </c>
      <c r="F198">
        <v>1.9</v>
      </c>
      <c r="G198">
        <v>2</v>
      </c>
    </row>
    <row r="199" spans="2:7">
      <c r="D199" t="s">
        <v>112</v>
      </c>
      <c r="E199" t="s">
        <v>107</v>
      </c>
      <c r="F199">
        <v>1.9</v>
      </c>
      <c r="G199">
        <v>1.9</v>
      </c>
    </row>
    <row r="200" spans="2:7">
      <c r="D200" t="s">
        <v>113</v>
      </c>
      <c r="E200" t="s">
        <v>107</v>
      </c>
      <c r="F200">
        <v>1.5</v>
      </c>
      <c r="G200">
        <v>1.5</v>
      </c>
    </row>
    <row r="201" spans="2:7">
      <c r="D201" t="s">
        <v>114</v>
      </c>
      <c r="E201" t="s">
        <v>107</v>
      </c>
      <c r="F201">
        <v>1.4</v>
      </c>
      <c r="G201">
        <v>1.3</v>
      </c>
    </row>
    <row r="202" spans="2:7">
      <c r="D202" t="s">
        <v>115</v>
      </c>
      <c r="E202" t="s">
        <v>107</v>
      </c>
      <c r="F202">
        <v>1.4</v>
      </c>
      <c r="G202">
        <v>1.3</v>
      </c>
    </row>
    <row r="203" spans="2:7">
      <c r="D203" t="s">
        <v>116</v>
      </c>
      <c r="E203" t="s">
        <v>107</v>
      </c>
      <c r="F203">
        <v>1.6</v>
      </c>
      <c r="G203">
        <v>1.6</v>
      </c>
    </row>
    <row r="204" spans="2:7">
      <c r="D204" t="s">
        <v>117</v>
      </c>
      <c r="E204" t="s">
        <v>107</v>
      </c>
      <c r="F204">
        <v>2.6</v>
      </c>
      <c r="G204">
        <v>2.2000000000000002</v>
      </c>
    </row>
    <row r="205" spans="2:7">
      <c r="D205" t="s">
        <v>118</v>
      </c>
      <c r="E205" t="s">
        <v>107</v>
      </c>
      <c r="F205">
        <v>2.5</v>
      </c>
      <c r="G205">
        <v>2</v>
      </c>
    </row>
    <row r="206" spans="2:7">
      <c r="D206" t="s">
        <v>119</v>
      </c>
      <c r="E206" t="s">
        <v>107</v>
      </c>
      <c r="F206">
        <v>2.6</v>
      </c>
      <c r="G206">
        <v>2</v>
      </c>
    </row>
    <row r="207" spans="2:7">
      <c r="D207" t="s">
        <v>120</v>
      </c>
      <c r="E207" t="s">
        <v>107</v>
      </c>
      <c r="F207">
        <v>2.7</v>
      </c>
      <c r="G207">
        <v>2.2000000000000002</v>
      </c>
    </row>
    <row r="208" spans="2:7">
      <c r="D208" t="s">
        <v>121</v>
      </c>
      <c r="E208" t="s">
        <v>107</v>
      </c>
      <c r="F208">
        <v>2.8</v>
      </c>
      <c r="G208">
        <v>2.5</v>
      </c>
    </row>
    <row r="209" spans="2:7">
      <c r="D209" t="s">
        <v>122</v>
      </c>
      <c r="E209" t="s">
        <v>107</v>
      </c>
      <c r="F209">
        <v>3.7</v>
      </c>
      <c r="G209">
        <v>3.6</v>
      </c>
    </row>
    <row r="210" spans="2:7">
      <c r="D210" t="s">
        <v>123</v>
      </c>
      <c r="E210" t="s">
        <v>107</v>
      </c>
      <c r="F210">
        <v>5.6</v>
      </c>
      <c r="G210">
        <v>5.3</v>
      </c>
    </row>
    <row r="211" spans="2:7">
      <c r="D211" t="s">
        <v>124</v>
      </c>
      <c r="E211" t="s">
        <v>107</v>
      </c>
      <c r="F211">
        <v>4.8</v>
      </c>
      <c r="G211">
        <v>4.5999999999999996</v>
      </c>
    </row>
    <row r="212" spans="2:7">
      <c r="D212" t="s">
        <v>125</v>
      </c>
      <c r="E212" t="s">
        <v>107</v>
      </c>
      <c r="F212">
        <v>2.6</v>
      </c>
      <c r="G212">
        <v>2.9</v>
      </c>
    </row>
    <row r="213" spans="2:7">
      <c r="D213" t="s">
        <v>126</v>
      </c>
      <c r="E213" t="s">
        <v>107</v>
      </c>
      <c r="F213">
        <v>1</v>
      </c>
      <c r="G213">
        <v>1.3</v>
      </c>
    </row>
    <row r="214" spans="2:7">
      <c r="C214" t="s">
        <v>127</v>
      </c>
      <c r="E214" t="s">
        <v>107</v>
      </c>
      <c r="F214">
        <v>0.2</v>
      </c>
      <c r="G214">
        <v>0.3</v>
      </c>
    </row>
    <row r="215" spans="2:7">
      <c r="D215" t="s">
        <v>128</v>
      </c>
      <c r="E215" t="s">
        <v>107</v>
      </c>
      <c r="F215">
        <v>0.4</v>
      </c>
      <c r="G215">
        <v>0.4</v>
      </c>
    </row>
    <row r="216" spans="2:7">
      <c r="D216" t="s">
        <v>129</v>
      </c>
      <c r="E216" t="s">
        <v>107</v>
      </c>
      <c r="F216">
        <v>0.4</v>
      </c>
      <c r="G216">
        <v>0.6</v>
      </c>
    </row>
    <row r="217" spans="2:7">
      <c r="D217" t="s">
        <v>130</v>
      </c>
      <c r="E217" t="s">
        <v>107</v>
      </c>
      <c r="F217">
        <v>0.3</v>
      </c>
      <c r="G217">
        <v>0.4</v>
      </c>
    </row>
    <row r="218" spans="2:7">
      <c r="D218" t="s">
        <v>131</v>
      </c>
      <c r="E218" t="s">
        <v>107</v>
      </c>
      <c r="F218">
        <v>0.1</v>
      </c>
      <c r="G218">
        <v>0.2</v>
      </c>
    </row>
    <row r="219" spans="2:7">
      <c r="D219" t="s">
        <v>132</v>
      </c>
      <c r="E219" t="s">
        <v>107</v>
      </c>
      <c r="F219">
        <v>0.2</v>
      </c>
      <c r="G219">
        <v>0.2</v>
      </c>
    </row>
    <row r="220" spans="2:7">
      <c r="D220" t="s">
        <v>133</v>
      </c>
      <c r="E220" t="s">
        <v>107</v>
      </c>
      <c r="F220">
        <v>0.1</v>
      </c>
      <c r="G220">
        <v>0.1</v>
      </c>
    </row>
    <row r="221" spans="2:7">
      <c r="B221" t="s">
        <v>53</v>
      </c>
      <c r="E221" t="s">
        <v>107</v>
      </c>
      <c r="F221">
        <v>0.3</v>
      </c>
      <c r="G221">
        <v>0.3</v>
      </c>
    </row>
    <row r="222" spans="2:7">
      <c r="C222" t="s">
        <v>108</v>
      </c>
      <c r="E222" t="s">
        <v>107</v>
      </c>
      <c r="F222">
        <v>0.4</v>
      </c>
      <c r="G222">
        <v>0.4</v>
      </c>
    </row>
    <row r="223" spans="2:7">
      <c r="D223" t="s">
        <v>109</v>
      </c>
      <c r="E223" t="s">
        <v>107</v>
      </c>
      <c r="F223">
        <v>0.1</v>
      </c>
      <c r="G223">
        <v>0.1</v>
      </c>
    </row>
    <row r="224" spans="2:7">
      <c r="D224" t="s">
        <v>110</v>
      </c>
      <c r="E224" t="s">
        <v>107</v>
      </c>
      <c r="F224">
        <v>0.1</v>
      </c>
      <c r="G224">
        <v>0.1</v>
      </c>
    </row>
    <row r="225" spans="4:7">
      <c r="D225" t="s">
        <v>111</v>
      </c>
      <c r="E225" t="s">
        <v>107</v>
      </c>
      <c r="F225">
        <v>0.2</v>
      </c>
      <c r="G225">
        <v>0.2</v>
      </c>
    </row>
    <row r="226" spans="4:7">
      <c r="D226" t="s">
        <v>112</v>
      </c>
      <c r="E226" t="s">
        <v>107</v>
      </c>
      <c r="F226">
        <v>0.5</v>
      </c>
      <c r="G226">
        <v>0.5</v>
      </c>
    </row>
    <row r="227" spans="4:7">
      <c r="D227" t="s">
        <v>113</v>
      </c>
      <c r="E227" t="s">
        <v>107</v>
      </c>
      <c r="F227">
        <v>0.3</v>
      </c>
      <c r="G227">
        <v>0.3</v>
      </c>
    </row>
    <row r="228" spans="4:7">
      <c r="D228" t="s">
        <v>114</v>
      </c>
      <c r="E228" t="s">
        <v>107</v>
      </c>
      <c r="F228">
        <v>0.3</v>
      </c>
      <c r="G228">
        <v>0.2</v>
      </c>
    </row>
    <row r="229" spans="4:7">
      <c r="D229" t="s">
        <v>115</v>
      </c>
      <c r="E229" t="s">
        <v>107</v>
      </c>
      <c r="F229">
        <v>0.4</v>
      </c>
      <c r="G229">
        <v>0.2</v>
      </c>
    </row>
    <row r="230" spans="4:7">
      <c r="D230" t="s">
        <v>116</v>
      </c>
      <c r="E230" t="s">
        <v>107</v>
      </c>
      <c r="F230">
        <v>0.2</v>
      </c>
      <c r="G230">
        <v>0.2</v>
      </c>
    </row>
    <row r="231" spans="4:7">
      <c r="D231" t="s">
        <v>117</v>
      </c>
      <c r="E231" t="s">
        <v>107</v>
      </c>
      <c r="F231">
        <v>0.2</v>
      </c>
      <c r="G231">
        <v>0.2</v>
      </c>
    </row>
    <row r="232" spans="4:7">
      <c r="D232" t="s">
        <v>118</v>
      </c>
      <c r="E232" t="s">
        <v>107</v>
      </c>
      <c r="F232">
        <v>0.2</v>
      </c>
      <c r="G232">
        <v>0.2</v>
      </c>
    </row>
    <row r="233" spans="4:7">
      <c r="D233" t="s">
        <v>119</v>
      </c>
      <c r="E233" t="s">
        <v>107</v>
      </c>
      <c r="F233">
        <v>0.3</v>
      </c>
      <c r="G233">
        <v>0.2</v>
      </c>
    </row>
    <row r="234" spans="4:7">
      <c r="D234" t="s">
        <v>120</v>
      </c>
      <c r="E234" t="s">
        <v>107</v>
      </c>
      <c r="F234">
        <v>0.2</v>
      </c>
      <c r="G234">
        <v>0.2</v>
      </c>
    </row>
    <row r="235" spans="4:7">
      <c r="D235" t="s">
        <v>121</v>
      </c>
      <c r="E235" t="s">
        <v>107</v>
      </c>
      <c r="F235">
        <v>0.4</v>
      </c>
      <c r="G235">
        <v>0.4</v>
      </c>
    </row>
    <row r="236" spans="4:7">
      <c r="D236" t="s">
        <v>122</v>
      </c>
      <c r="E236" t="s">
        <v>107</v>
      </c>
      <c r="F236">
        <v>0.6</v>
      </c>
      <c r="G236">
        <v>0.7</v>
      </c>
    </row>
    <row r="237" spans="4:7">
      <c r="D237" t="s">
        <v>123</v>
      </c>
      <c r="E237" t="s">
        <v>107</v>
      </c>
      <c r="F237">
        <v>0.7</v>
      </c>
      <c r="G237">
        <v>0.7</v>
      </c>
    </row>
    <row r="238" spans="4:7">
      <c r="D238" t="s">
        <v>124</v>
      </c>
      <c r="E238" t="s">
        <v>107</v>
      </c>
      <c r="F238">
        <v>0.7</v>
      </c>
      <c r="G238">
        <v>0.7</v>
      </c>
    </row>
    <row r="239" spans="4:7">
      <c r="D239" t="s">
        <v>125</v>
      </c>
      <c r="E239" t="s">
        <v>107</v>
      </c>
      <c r="F239">
        <v>0.3</v>
      </c>
      <c r="G239">
        <v>0.4</v>
      </c>
    </row>
    <row r="240" spans="4:7">
      <c r="D240" t="s">
        <v>126</v>
      </c>
      <c r="E240" t="s">
        <v>107</v>
      </c>
      <c r="F240">
        <v>0.2</v>
      </c>
      <c r="G240">
        <v>0.3</v>
      </c>
    </row>
    <row r="241" spans="3:7">
      <c r="C241" t="s">
        <v>127</v>
      </c>
      <c r="E241" t="s">
        <v>107</v>
      </c>
      <c r="F241">
        <v>0.1</v>
      </c>
      <c r="G241">
        <v>0.1</v>
      </c>
    </row>
    <row r="242" spans="3:7">
      <c r="D242" t="s">
        <v>128</v>
      </c>
      <c r="E242" t="s">
        <v>107</v>
      </c>
      <c r="F242">
        <v>0.1</v>
      </c>
      <c r="G242">
        <v>0.1</v>
      </c>
    </row>
    <row r="243" spans="3:7">
      <c r="D243" t="s">
        <v>129</v>
      </c>
      <c r="E243" t="s">
        <v>107</v>
      </c>
      <c r="F243">
        <v>0.1</v>
      </c>
      <c r="G243">
        <v>0.1</v>
      </c>
    </row>
    <row r="244" spans="3:7">
      <c r="D244" t="s">
        <v>130</v>
      </c>
      <c r="E244" t="s">
        <v>107</v>
      </c>
      <c r="F244">
        <v>0.1</v>
      </c>
      <c r="G244">
        <v>0.1</v>
      </c>
    </row>
    <row r="245" spans="3:7">
      <c r="D245" t="s">
        <v>131</v>
      </c>
      <c r="E245" t="s">
        <v>107</v>
      </c>
      <c r="F245">
        <v>0</v>
      </c>
      <c r="G245">
        <v>0.1</v>
      </c>
    </row>
    <row r="246" spans="3:7">
      <c r="D246" t="s">
        <v>132</v>
      </c>
      <c r="E246" t="s">
        <v>107</v>
      </c>
      <c r="F246">
        <v>0</v>
      </c>
      <c r="G246">
        <v>0</v>
      </c>
    </row>
    <row r="247" spans="3:7">
      <c r="D247" t="s">
        <v>133</v>
      </c>
      <c r="E247" t="s">
        <v>107</v>
      </c>
      <c r="F247">
        <v>0</v>
      </c>
      <c r="G247">
        <v>0.1</v>
      </c>
    </row>
  </sheetData>
  <phoneticPr fontId="29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38504-75B4-4124-9747-335CF0DB349B}">
  <sheetPr>
    <tabColor theme="2"/>
  </sheetPr>
  <dimension ref="A1:L99"/>
  <sheetViews>
    <sheetView workbookViewId="0"/>
  </sheetViews>
  <sheetFormatPr defaultRowHeight="15.75"/>
  <sheetData>
    <row r="1" spans="1:5">
      <c r="A1" t="s">
        <v>145</v>
      </c>
    </row>
    <row r="2" spans="1:5">
      <c r="A2" t="s">
        <v>146</v>
      </c>
    </row>
    <row r="3" spans="1:5">
      <c r="A3" t="s">
        <v>147</v>
      </c>
    </row>
    <row r="4" spans="1:5">
      <c r="A4" t="s">
        <v>148</v>
      </c>
    </row>
    <row r="5" spans="1:5">
      <c r="A5" t="s">
        <v>149</v>
      </c>
    </row>
    <row r="6" spans="1:5">
      <c r="A6" t="s">
        <v>150</v>
      </c>
    </row>
    <row r="7" spans="1:5">
      <c r="A7" t="s">
        <v>151</v>
      </c>
    </row>
    <row r="8" spans="1:5">
      <c r="A8" t="s">
        <v>152</v>
      </c>
    </row>
    <row r="10" spans="1:5">
      <c r="D10" t="s">
        <v>153</v>
      </c>
    </row>
    <row r="11" spans="1:5">
      <c r="D11" t="s">
        <v>102</v>
      </c>
      <c r="E11" t="s">
        <v>100</v>
      </c>
    </row>
    <row r="12" spans="1:5">
      <c r="A12" t="s">
        <v>26</v>
      </c>
      <c r="B12" t="s">
        <v>154</v>
      </c>
      <c r="C12" t="s">
        <v>79</v>
      </c>
      <c r="D12">
        <v>0.99</v>
      </c>
      <c r="E12">
        <v>1.19</v>
      </c>
    </row>
    <row r="13" spans="1:5">
      <c r="C13" t="s">
        <v>80</v>
      </c>
      <c r="D13">
        <v>1.46</v>
      </c>
      <c r="E13">
        <v>1.69</v>
      </c>
    </row>
    <row r="14" spans="1:5">
      <c r="C14" t="s">
        <v>81</v>
      </c>
      <c r="D14">
        <v>1.44</v>
      </c>
      <c r="E14">
        <v>1.68</v>
      </c>
    </row>
    <row r="15" spans="1:5">
      <c r="C15" t="s">
        <v>82</v>
      </c>
      <c r="D15">
        <v>1.57</v>
      </c>
      <c r="E15">
        <v>1.71</v>
      </c>
    </row>
    <row r="16" spans="1:5">
      <c r="C16" t="s">
        <v>83</v>
      </c>
      <c r="D16">
        <v>1.52</v>
      </c>
      <c r="E16">
        <v>1.6</v>
      </c>
    </row>
    <row r="17" spans="1:12">
      <c r="C17" t="s">
        <v>84</v>
      </c>
      <c r="D17">
        <v>1.87</v>
      </c>
      <c r="E17">
        <v>2.0099999999999998</v>
      </c>
    </row>
    <row r="18" spans="1:12">
      <c r="C18" t="s">
        <v>85</v>
      </c>
      <c r="D18">
        <v>1.59</v>
      </c>
      <c r="E18">
        <v>1.74</v>
      </c>
    </row>
    <row r="19" spans="1:12">
      <c r="C19" t="s">
        <v>86</v>
      </c>
      <c r="D19">
        <v>1.38</v>
      </c>
      <c r="E19">
        <v>1.56</v>
      </c>
    </row>
    <row r="20" spans="1:12">
      <c r="C20" t="s">
        <v>87</v>
      </c>
      <c r="D20">
        <v>1.23</v>
      </c>
      <c r="E20">
        <v>1.48</v>
      </c>
    </row>
    <row r="21" spans="1:12">
      <c r="C21" t="s">
        <v>88</v>
      </c>
      <c r="D21">
        <v>1.1599999999999999</v>
      </c>
      <c r="E21">
        <v>1.4</v>
      </c>
    </row>
    <row r="22" spans="1:12">
      <c r="C22" t="s">
        <v>90</v>
      </c>
      <c r="D22">
        <v>0.94</v>
      </c>
      <c r="E22">
        <v>1.04</v>
      </c>
    </row>
    <row r="23" spans="1:12">
      <c r="A23" t="s">
        <v>97</v>
      </c>
      <c r="B23" t="s">
        <v>154</v>
      </c>
      <c r="C23" t="s">
        <v>79</v>
      </c>
      <c r="D23">
        <v>0.31</v>
      </c>
      <c r="E23">
        <v>0.4</v>
      </c>
    </row>
    <row r="24" spans="1:12">
      <c r="C24" t="s">
        <v>80</v>
      </c>
      <c r="D24">
        <v>0.38</v>
      </c>
      <c r="E24">
        <v>0.42</v>
      </c>
    </row>
    <row r="25" spans="1:12">
      <c r="C25" t="s">
        <v>81</v>
      </c>
      <c r="D25">
        <v>0.37</v>
      </c>
      <c r="E25">
        <v>0.32</v>
      </c>
    </row>
    <row r="26" spans="1:12">
      <c r="C26" t="s">
        <v>82</v>
      </c>
      <c r="D26">
        <v>0.42</v>
      </c>
      <c r="E26">
        <v>0.37</v>
      </c>
    </row>
    <row r="27" spans="1:12">
      <c r="C27" t="s">
        <v>83</v>
      </c>
      <c r="D27">
        <v>0.44</v>
      </c>
      <c r="E27">
        <v>0.35</v>
      </c>
    </row>
    <row r="28" spans="1:12">
      <c r="C28" t="s">
        <v>84</v>
      </c>
      <c r="D28">
        <v>0.33</v>
      </c>
      <c r="E28">
        <v>0.25</v>
      </c>
    </row>
    <row r="29" spans="1:12">
      <c r="C29" t="s">
        <v>85</v>
      </c>
      <c r="D29">
        <v>0.4</v>
      </c>
      <c r="E29">
        <v>0.26</v>
      </c>
      <c r="L29">
        <v>20694</v>
      </c>
    </row>
    <row r="30" spans="1:12">
      <c r="C30" t="s">
        <v>86</v>
      </c>
      <c r="D30">
        <v>0.41</v>
      </c>
      <c r="E30">
        <v>0.31</v>
      </c>
    </row>
    <row r="31" spans="1:12">
      <c r="C31" t="s">
        <v>87</v>
      </c>
      <c r="D31">
        <v>0.38</v>
      </c>
      <c r="E31">
        <v>0.26</v>
      </c>
      <c r="L31">
        <v>20757</v>
      </c>
    </row>
    <row r="32" spans="1:12">
      <c r="C32" t="s">
        <v>88</v>
      </c>
      <c r="D32">
        <v>0.35</v>
      </c>
      <c r="E32">
        <v>0.28000000000000003</v>
      </c>
      <c r="L32">
        <v>14079</v>
      </c>
    </row>
    <row r="33" spans="1:5">
      <c r="C33" t="s">
        <v>90</v>
      </c>
      <c r="D33">
        <v>0.51</v>
      </c>
      <c r="E33">
        <v>0.35</v>
      </c>
    </row>
    <row r="34" spans="1:5">
      <c r="A34" t="s">
        <v>47</v>
      </c>
      <c r="B34" t="s">
        <v>154</v>
      </c>
      <c r="C34" t="s">
        <v>79</v>
      </c>
      <c r="D34">
        <v>0.74</v>
      </c>
      <c r="E34">
        <v>0.98</v>
      </c>
    </row>
    <row r="35" spans="1:5">
      <c r="C35" t="s">
        <v>80</v>
      </c>
      <c r="D35">
        <v>0.92</v>
      </c>
      <c r="E35">
        <v>1.25</v>
      </c>
    </row>
    <row r="36" spans="1:5">
      <c r="C36" t="s">
        <v>81</v>
      </c>
      <c r="D36">
        <v>0.86</v>
      </c>
      <c r="E36">
        <v>1.23</v>
      </c>
    </row>
    <row r="37" spans="1:5">
      <c r="C37" t="s">
        <v>82</v>
      </c>
      <c r="D37">
        <v>0.82</v>
      </c>
      <c r="E37">
        <v>1.1200000000000001</v>
      </c>
    </row>
    <row r="38" spans="1:5">
      <c r="C38" t="s">
        <v>83</v>
      </c>
      <c r="D38">
        <v>0.86</v>
      </c>
      <c r="E38">
        <v>1.2</v>
      </c>
    </row>
    <row r="39" spans="1:5">
      <c r="C39" t="s">
        <v>84</v>
      </c>
      <c r="D39">
        <v>0.95</v>
      </c>
      <c r="E39">
        <v>1.24</v>
      </c>
    </row>
    <row r="40" spans="1:5">
      <c r="C40" t="s">
        <v>85</v>
      </c>
      <c r="D40">
        <v>0.93</v>
      </c>
      <c r="E40">
        <v>1.06</v>
      </c>
    </row>
    <row r="41" spans="1:5">
      <c r="C41" t="s">
        <v>86</v>
      </c>
      <c r="D41">
        <v>0.7</v>
      </c>
      <c r="E41">
        <v>0.86</v>
      </c>
    </row>
    <row r="42" spans="1:5">
      <c r="C42" t="s">
        <v>87</v>
      </c>
      <c r="D42">
        <v>0.63</v>
      </c>
      <c r="E42">
        <v>0.83</v>
      </c>
    </row>
    <row r="43" spans="1:5">
      <c r="C43" t="s">
        <v>88</v>
      </c>
      <c r="D43">
        <v>0.71</v>
      </c>
      <c r="E43">
        <v>0.89</v>
      </c>
    </row>
    <row r="44" spans="1:5">
      <c r="C44" t="s">
        <v>90</v>
      </c>
      <c r="D44">
        <v>0.61</v>
      </c>
      <c r="E44">
        <v>0.76</v>
      </c>
    </row>
    <row r="45" spans="1:5">
      <c r="A45" t="s">
        <v>23</v>
      </c>
      <c r="B45" t="s">
        <v>154</v>
      </c>
      <c r="C45" t="s">
        <v>79</v>
      </c>
      <c r="D45">
        <v>1.94</v>
      </c>
      <c r="E45">
        <v>2.4300000000000002</v>
      </c>
    </row>
    <row r="46" spans="1:5">
      <c r="C46" t="s">
        <v>80</v>
      </c>
      <c r="D46">
        <v>2.48</v>
      </c>
      <c r="E46">
        <v>3.05</v>
      </c>
    </row>
    <row r="47" spans="1:5">
      <c r="C47" t="s">
        <v>81</v>
      </c>
      <c r="D47">
        <v>2.73</v>
      </c>
      <c r="E47">
        <v>3.34</v>
      </c>
    </row>
    <row r="48" spans="1:5">
      <c r="C48" t="s">
        <v>82</v>
      </c>
      <c r="D48">
        <v>2.7</v>
      </c>
      <c r="E48">
        <v>3.16</v>
      </c>
    </row>
    <row r="49" spans="1:5">
      <c r="C49" t="s">
        <v>83</v>
      </c>
      <c r="D49">
        <v>2.68</v>
      </c>
      <c r="E49">
        <v>3.27</v>
      </c>
    </row>
    <row r="50" spans="1:5">
      <c r="C50" t="s">
        <v>84</v>
      </c>
      <c r="D50">
        <v>2.7</v>
      </c>
      <c r="E50">
        <v>3.29</v>
      </c>
    </row>
    <row r="51" spans="1:5">
      <c r="C51" t="s">
        <v>85</v>
      </c>
      <c r="D51">
        <v>2.6</v>
      </c>
      <c r="E51">
        <v>3.19</v>
      </c>
    </row>
    <row r="52" spans="1:5">
      <c r="C52" t="s">
        <v>86</v>
      </c>
      <c r="D52">
        <v>2.5499999999999998</v>
      </c>
      <c r="E52">
        <v>3.06</v>
      </c>
    </row>
    <row r="53" spans="1:5">
      <c r="C53" t="s">
        <v>87</v>
      </c>
      <c r="D53">
        <v>2.4300000000000002</v>
      </c>
      <c r="E53">
        <v>3.01</v>
      </c>
    </row>
    <row r="54" spans="1:5">
      <c r="C54" t="s">
        <v>88</v>
      </c>
      <c r="D54">
        <v>2.4700000000000002</v>
      </c>
      <c r="E54">
        <v>2.89</v>
      </c>
    </row>
    <row r="55" spans="1:5">
      <c r="C55" t="s">
        <v>90</v>
      </c>
      <c r="D55">
        <v>1.85</v>
      </c>
      <c r="E55">
        <v>2.33</v>
      </c>
    </row>
    <row r="56" spans="1:5">
      <c r="A56" t="s">
        <v>54</v>
      </c>
      <c r="B56" t="s">
        <v>154</v>
      </c>
      <c r="C56" t="s">
        <v>79</v>
      </c>
      <c r="D56">
        <v>0.61</v>
      </c>
      <c r="E56">
        <v>0.81</v>
      </c>
    </row>
    <row r="57" spans="1:5">
      <c r="C57" t="s">
        <v>80</v>
      </c>
      <c r="D57">
        <v>0.81</v>
      </c>
      <c r="E57">
        <v>1.05</v>
      </c>
    </row>
    <row r="58" spans="1:5">
      <c r="C58" t="s">
        <v>81</v>
      </c>
      <c r="D58">
        <v>0.77</v>
      </c>
      <c r="E58">
        <v>0.97</v>
      </c>
    </row>
    <row r="59" spans="1:5">
      <c r="C59" t="s">
        <v>82</v>
      </c>
      <c r="D59">
        <v>0.91</v>
      </c>
      <c r="E59">
        <v>1.1399999999999999</v>
      </c>
    </row>
    <row r="60" spans="1:5">
      <c r="C60" t="s">
        <v>83</v>
      </c>
      <c r="D60">
        <v>0.88</v>
      </c>
      <c r="E60">
        <v>1.1000000000000001</v>
      </c>
    </row>
    <row r="61" spans="1:5">
      <c r="C61" t="s">
        <v>84</v>
      </c>
      <c r="D61">
        <v>0.89</v>
      </c>
      <c r="E61">
        <v>1.1299999999999999</v>
      </c>
    </row>
    <row r="62" spans="1:5">
      <c r="C62" t="s">
        <v>85</v>
      </c>
      <c r="D62">
        <v>0.82</v>
      </c>
      <c r="E62">
        <v>0.92</v>
      </c>
    </row>
    <row r="63" spans="1:5">
      <c r="C63" t="s">
        <v>86</v>
      </c>
      <c r="D63">
        <v>0.84</v>
      </c>
      <c r="E63">
        <v>0.99</v>
      </c>
    </row>
    <row r="64" spans="1:5">
      <c r="C64" t="s">
        <v>87</v>
      </c>
      <c r="D64">
        <v>0.7</v>
      </c>
      <c r="E64">
        <v>0.8</v>
      </c>
    </row>
    <row r="65" spans="1:5">
      <c r="C65" t="s">
        <v>88</v>
      </c>
      <c r="D65">
        <v>0.86</v>
      </c>
      <c r="E65">
        <v>1.03</v>
      </c>
    </row>
    <row r="66" spans="1:5">
      <c r="C66" t="s">
        <v>90</v>
      </c>
      <c r="D66">
        <v>0.64</v>
      </c>
      <c r="E66">
        <v>0.7</v>
      </c>
    </row>
    <row r="67" spans="1:5">
      <c r="A67" t="s">
        <v>24</v>
      </c>
      <c r="B67" t="s">
        <v>154</v>
      </c>
      <c r="C67" t="s">
        <v>79</v>
      </c>
      <c r="D67">
        <v>2.63</v>
      </c>
      <c r="E67">
        <v>3.22</v>
      </c>
    </row>
    <row r="68" spans="1:5">
      <c r="C68" t="s">
        <v>80</v>
      </c>
      <c r="D68">
        <v>3.23</v>
      </c>
      <c r="E68">
        <v>3.53</v>
      </c>
    </row>
    <row r="69" spans="1:5">
      <c r="C69" t="s">
        <v>81</v>
      </c>
      <c r="D69">
        <v>3.42</v>
      </c>
      <c r="E69">
        <v>3.59</v>
      </c>
    </row>
    <row r="70" spans="1:5">
      <c r="C70" t="s">
        <v>82</v>
      </c>
      <c r="D70">
        <v>3.44</v>
      </c>
      <c r="E70">
        <v>3.76</v>
      </c>
    </row>
    <row r="71" spans="1:5">
      <c r="C71" t="s">
        <v>83</v>
      </c>
      <c r="D71">
        <v>2.96</v>
      </c>
      <c r="E71">
        <v>3.2</v>
      </c>
    </row>
    <row r="72" spans="1:5">
      <c r="C72" t="s">
        <v>84</v>
      </c>
      <c r="D72">
        <v>2.66</v>
      </c>
      <c r="E72">
        <v>3.06</v>
      </c>
    </row>
    <row r="73" spans="1:5">
      <c r="C73" t="s">
        <v>85</v>
      </c>
      <c r="D73">
        <v>2.4300000000000002</v>
      </c>
      <c r="E73">
        <v>2.74</v>
      </c>
    </row>
    <row r="74" spans="1:5">
      <c r="C74" t="s">
        <v>86</v>
      </c>
      <c r="D74">
        <v>2.4500000000000002</v>
      </c>
      <c r="E74">
        <v>2.65</v>
      </c>
    </row>
    <row r="75" spans="1:5">
      <c r="C75" t="s">
        <v>87</v>
      </c>
      <c r="D75">
        <v>2.23</v>
      </c>
      <c r="E75">
        <v>2.35</v>
      </c>
    </row>
    <row r="76" spans="1:5">
      <c r="C76" t="s">
        <v>88</v>
      </c>
      <c r="D76">
        <v>1.97</v>
      </c>
      <c r="E76">
        <v>2.27</v>
      </c>
    </row>
    <row r="77" spans="1:5">
      <c r="C77" t="s">
        <v>90</v>
      </c>
      <c r="D77">
        <v>1.87</v>
      </c>
      <c r="E77">
        <v>2.19</v>
      </c>
    </row>
    <row r="78" spans="1:5">
      <c r="A78" t="s">
        <v>155</v>
      </c>
      <c r="B78" t="s">
        <v>154</v>
      </c>
      <c r="C78" t="s">
        <v>79</v>
      </c>
      <c r="D78">
        <v>2.4300000000000002</v>
      </c>
      <c r="E78">
        <v>1.96</v>
      </c>
    </row>
    <row r="79" spans="1:5">
      <c r="C79" t="s">
        <v>80</v>
      </c>
      <c r="D79">
        <v>2.85</v>
      </c>
      <c r="E79">
        <v>2.23</v>
      </c>
    </row>
    <row r="80" spans="1:5">
      <c r="C80" t="s">
        <v>81</v>
      </c>
      <c r="D80">
        <v>2.46</v>
      </c>
      <c r="E80">
        <v>2.1</v>
      </c>
    </row>
    <row r="81" spans="1:5">
      <c r="C81" t="s">
        <v>82</v>
      </c>
      <c r="D81">
        <v>2.25</v>
      </c>
      <c r="E81">
        <v>2.0699999999999998</v>
      </c>
    </row>
    <row r="82" spans="1:5">
      <c r="C82" t="s">
        <v>83</v>
      </c>
      <c r="D82">
        <v>1.75</v>
      </c>
      <c r="E82">
        <v>1.57</v>
      </c>
    </row>
    <row r="83" spans="1:5">
      <c r="C83" t="s">
        <v>84</v>
      </c>
      <c r="D83">
        <v>1.72</v>
      </c>
      <c r="E83">
        <v>1.43</v>
      </c>
    </row>
    <row r="84" spans="1:5">
      <c r="C84" t="s">
        <v>85</v>
      </c>
      <c r="D84">
        <v>1.58</v>
      </c>
      <c r="E84">
        <v>1.45</v>
      </c>
    </row>
    <row r="85" spans="1:5">
      <c r="C85" t="s">
        <v>86</v>
      </c>
      <c r="D85">
        <v>1.35</v>
      </c>
      <c r="E85">
        <v>1.22</v>
      </c>
    </row>
    <row r="86" spans="1:5">
      <c r="C86" t="s">
        <v>87</v>
      </c>
      <c r="D86">
        <v>1.35</v>
      </c>
      <c r="E86">
        <v>1.26</v>
      </c>
    </row>
    <row r="87" spans="1:5">
      <c r="C87" t="s">
        <v>88</v>
      </c>
      <c r="D87">
        <v>1.25</v>
      </c>
      <c r="E87">
        <v>1.25</v>
      </c>
    </row>
    <row r="88" spans="1:5">
      <c r="C88" t="s">
        <v>90</v>
      </c>
      <c r="D88">
        <v>1.07</v>
      </c>
      <c r="E88">
        <v>1.1100000000000001</v>
      </c>
    </row>
    <row r="89" spans="1:5">
      <c r="A89" t="s">
        <v>27</v>
      </c>
      <c r="B89" t="s">
        <v>154</v>
      </c>
      <c r="C89" t="s">
        <v>79</v>
      </c>
      <c r="D89">
        <v>0.47</v>
      </c>
      <c r="E89">
        <v>0.42</v>
      </c>
    </row>
    <row r="90" spans="1:5">
      <c r="C90" t="s">
        <v>80</v>
      </c>
      <c r="D90">
        <v>0.4</v>
      </c>
      <c r="E90">
        <v>0.37</v>
      </c>
    </row>
    <row r="91" spans="1:5">
      <c r="C91" t="s">
        <v>81</v>
      </c>
      <c r="D91">
        <v>0.36</v>
      </c>
      <c r="E91">
        <v>0.42</v>
      </c>
    </row>
    <row r="92" spans="1:5">
      <c r="C92" t="s">
        <v>82</v>
      </c>
      <c r="D92">
        <v>0.34</v>
      </c>
      <c r="E92">
        <v>0.38</v>
      </c>
    </row>
    <row r="93" spans="1:5">
      <c r="C93" t="s">
        <v>83</v>
      </c>
      <c r="D93">
        <v>0.24</v>
      </c>
      <c r="E93">
        <v>0.28999999999999998</v>
      </c>
    </row>
    <row r="94" spans="1:5">
      <c r="C94" t="s">
        <v>84</v>
      </c>
      <c r="D94">
        <v>0.32</v>
      </c>
      <c r="E94">
        <v>0.37</v>
      </c>
    </row>
    <row r="95" spans="1:5">
      <c r="C95" t="s">
        <v>85</v>
      </c>
      <c r="D95">
        <v>0.38</v>
      </c>
      <c r="E95">
        <v>0.41</v>
      </c>
    </row>
    <row r="96" spans="1:5">
      <c r="C96" t="s">
        <v>86</v>
      </c>
      <c r="D96">
        <v>0.31</v>
      </c>
      <c r="E96">
        <v>0.27</v>
      </c>
    </row>
    <row r="97" spans="3:5">
      <c r="C97" t="s">
        <v>87</v>
      </c>
      <c r="D97">
        <v>0.25</v>
      </c>
      <c r="E97">
        <v>0.27</v>
      </c>
    </row>
    <row r="98" spans="3:5">
      <c r="C98" t="s">
        <v>88</v>
      </c>
      <c r="D98">
        <v>0.3</v>
      </c>
      <c r="E98">
        <v>0.36</v>
      </c>
    </row>
    <row r="99" spans="3:5">
      <c r="C99" t="s">
        <v>90</v>
      </c>
      <c r="D99">
        <v>0.44</v>
      </c>
      <c r="E99">
        <v>0.55000000000000004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42AF6-793E-4B0E-895D-053ACE6DC4B9}">
  <sheetPr>
    <tabColor theme="2"/>
    <pageSetUpPr fitToPage="1"/>
  </sheetPr>
  <dimension ref="B1:CN293"/>
  <sheetViews>
    <sheetView showGridLines="0" zoomScale="70" zoomScaleNormal="70" zoomScalePageLayoutView="70" workbookViewId="0">
      <pane xSplit="1" ySplit="13" topLeftCell="B228" activePane="bottomRight" state="frozen"/>
      <selection activeCell="F223" sqref="F223:G240"/>
      <selection pane="topRight" activeCell="F223" sqref="F223:G240"/>
      <selection pane="bottomLeft" activeCell="F223" sqref="F223:G240"/>
      <selection pane="bottomRight" activeCell="B252" sqref="B252:E294"/>
    </sheetView>
  </sheetViews>
  <sheetFormatPr defaultColWidth="10.75" defaultRowHeight="14.25"/>
  <cols>
    <col min="1" max="1" width="3.5" style="2" customWidth="1"/>
    <col min="2" max="2" width="19.375" style="2" customWidth="1"/>
    <col min="3" max="3" width="14.5" style="2" customWidth="1"/>
    <col min="4" max="4" width="13.625" style="2" customWidth="1"/>
    <col min="5" max="5" width="25.75" style="2" customWidth="1"/>
    <col min="6" max="7" width="12.875" style="2" customWidth="1"/>
    <col min="8" max="8" width="35.5" style="2" bestFit="1" customWidth="1"/>
    <col min="9" max="9" width="12.25" style="2" bestFit="1" customWidth="1"/>
    <col min="10" max="10" width="12.875" style="2" bestFit="1" customWidth="1"/>
    <col min="11" max="11" width="13.5" style="2" customWidth="1"/>
    <col min="12" max="12" width="18" style="2" customWidth="1"/>
    <col min="13" max="13" width="4.625" style="2" customWidth="1"/>
    <col min="14" max="44" width="3.125" style="1" customWidth="1"/>
    <col min="45" max="92" width="3.125" style="2" customWidth="1"/>
    <col min="93" max="16384" width="10.75" style="2"/>
  </cols>
  <sheetData>
    <row r="1" spans="2:92" ht="15" customHeight="1">
      <c r="B1" s="1"/>
      <c r="C1" s="1"/>
      <c r="D1" s="3"/>
      <c r="E1" s="3"/>
      <c r="F1" s="3"/>
      <c r="G1" s="3"/>
      <c r="H1" s="3"/>
      <c r="I1" s="3"/>
      <c r="J1" s="3"/>
      <c r="K1" s="3"/>
      <c r="L1" s="3"/>
      <c r="M1" s="3"/>
      <c r="N1" s="394">
        <v>2022</v>
      </c>
      <c r="O1" s="394"/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394"/>
      <c r="AA1" s="394"/>
      <c r="AB1" s="394"/>
      <c r="AC1" s="394"/>
      <c r="AD1" s="394"/>
      <c r="AE1" s="394"/>
      <c r="AF1" s="394"/>
      <c r="AG1" s="394"/>
      <c r="AH1" s="394"/>
      <c r="AI1" s="394"/>
      <c r="AJ1" s="394"/>
      <c r="AK1" s="394"/>
      <c r="AL1" s="394"/>
      <c r="AM1" s="394"/>
      <c r="AN1" s="394"/>
      <c r="AO1" s="394"/>
      <c r="AP1" s="394"/>
      <c r="AR1" s="394">
        <v>2023</v>
      </c>
      <c r="AS1" s="394"/>
      <c r="AT1" s="394"/>
      <c r="AU1" s="394"/>
      <c r="AV1" s="394"/>
      <c r="AW1" s="394"/>
      <c r="AX1" s="394"/>
      <c r="AY1" s="394"/>
      <c r="AZ1" s="394"/>
      <c r="BA1" s="394"/>
      <c r="BB1" s="394"/>
      <c r="BC1" s="394"/>
      <c r="BD1" s="394"/>
      <c r="BE1" s="394"/>
      <c r="BF1" s="394"/>
      <c r="BG1" s="394"/>
      <c r="BH1" s="394"/>
      <c r="BI1" s="394"/>
      <c r="BJ1" s="394"/>
      <c r="BK1" s="394"/>
      <c r="BL1" s="394"/>
      <c r="BM1" s="394"/>
      <c r="BN1" s="394"/>
      <c r="BO1" s="394"/>
      <c r="BP1" s="394"/>
      <c r="BQ1" s="394"/>
      <c r="BR1" s="394"/>
      <c r="BS1" s="394"/>
      <c r="BT1" s="394"/>
      <c r="BU1" s="394"/>
      <c r="BV1" s="394"/>
      <c r="BW1" s="394"/>
      <c r="BX1" s="394"/>
      <c r="BY1" s="394"/>
      <c r="BZ1" s="394"/>
      <c r="CA1" s="394"/>
      <c r="CB1" s="394"/>
      <c r="CC1" s="394"/>
      <c r="CD1" s="394"/>
      <c r="CE1" s="394"/>
      <c r="CF1" s="394"/>
      <c r="CG1" s="394"/>
      <c r="CH1" s="394"/>
      <c r="CI1" s="394"/>
      <c r="CJ1" s="394"/>
      <c r="CK1" s="394"/>
      <c r="CL1" s="394"/>
      <c r="CM1" s="394"/>
      <c r="CN1" s="394"/>
    </row>
    <row r="2" spans="2:92" s="1" customFormat="1" ht="15">
      <c r="B2" s="4"/>
      <c r="C2" s="5"/>
      <c r="D2" s="6"/>
      <c r="E2" s="6"/>
      <c r="F2" s="111"/>
      <c r="G2" s="111"/>
      <c r="H2" s="73"/>
      <c r="I2" s="73"/>
      <c r="J2" s="82"/>
      <c r="K2" s="83"/>
      <c r="L2" s="81"/>
      <c r="N2" s="395" t="s">
        <v>11</v>
      </c>
      <c r="O2" s="395"/>
      <c r="P2" s="395"/>
      <c r="Q2" s="395"/>
      <c r="R2" s="135" t="s">
        <v>37</v>
      </c>
      <c r="S2" s="136"/>
      <c r="T2" s="54"/>
      <c r="U2" s="54"/>
      <c r="V2" s="135"/>
      <c r="W2" s="135" t="s">
        <v>21</v>
      </c>
      <c r="X2" s="63"/>
      <c r="Y2" s="63"/>
      <c r="Z2" s="135"/>
      <c r="AA2" s="45" t="s">
        <v>15</v>
      </c>
      <c r="AE2" s="45"/>
      <c r="AF2" s="58" t="s">
        <v>20</v>
      </c>
      <c r="AG2" s="57"/>
      <c r="AH2" s="57"/>
      <c r="AI2" s="45"/>
      <c r="AJ2" s="45" t="s">
        <v>19</v>
      </c>
      <c r="AM2" s="45"/>
      <c r="AN2" s="136" t="s">
        <v>18</v>
      </c>
      <c r="AP2" s="57"/>
      <c r="AQ2" s="57"/>
      <c r="AR2" s="45" t="s">
        <v>38</v>
      </c>
      <c r="AS2" s="57"/>
      <c r="AW2" s="1" t="s">
        <v>39</v>
      </c>
      <c r="BA2" s="1" t="s">
        <v>40</v>
      </c>
      <c r="BE2" s="1" t="s">
        <v>41</v>
      </c>
      <c r="BJ2" s="1" t="s">
        <v>42</v>
      </c>
      <c r="BN2" s="54" t="s">
        <v>11</v>
      </c>
      <c r="BO2" s="54"/>
      <c r="BP2" s="54"/>
      <c r="BQ2" s="54"/>
      <c r="BR2" s="54" t="s">
        <v>37</v>
      </c>
      <c r="BS2" s="54"/>
      <c r="BT2" s="54"/>
      <c r="BU2" s="54"/>
      <c r="BV2" s="54"/>
      <c r="BW2" s="54" t="s">
        <v>21</v>
      </c>
      <c r="BX2" s="54"/>
      <c r="BY2" s="54"/>
      <c r="CA2" s="1" t="s">
        <v>15</v>
      </c>
      <c r="CE2" s="1" t="s">
        <v>20</v>
      </c>
      <c r="CJ2" s="1" t="s">
        <v>43</v>
      </c>
    </row>
    <row r="3" spans="2:92" ht="15">
      <c r="B3" s="51" t="s">
        <v>1</v>
      </c>
      <c r="C3" s="12" t="s">
        <v>28</v>
      </c>
      <c r="D3" s="6"/>
      <c r="F3" s="115"/>
      <c r="G3" s="111"/>
      <c r="H3" s="73"/>
      <c r="I3" s="73"/>
      <c r="J3" s="69"/>
      <c r="K3" s="84"/>
      <c r="L3" s="81"/>
      <c r="M3" s="74"/>
      <c r="N3" s="59"/>
      <c r="O3" s="59">
        <v>23</v>
      </c>
      <c r="P3" s="59">
        <v>24</v>
      </c>
      <c r="Q3" s="59">
        <f t="shared" ref="Q3:AQ3" si="0">P3+1</f>
        <v>25</v>
      </c>
      <c r="R3" s="59">
        <f t="shared" si="0"/>
        <v>26</v>
      </c>
      <c r="S3" s="59">
        <f t="shared" si="0"/>
        <v>27</v>
      </c>
      <c r="T3" s="59">
        <f t="shared" si="0"/>
        <v>28</v>
      </c>
      <c r="U3" s="59">
        <f t="shared" si="0"/>
        <v>29</v>
      </c>
      <c r="V3" s="59">
        <f t="shared" si="0"/>
        <v>30</v>
      </c>
      <c r="W3" s="92">
        <f t="shared" si="0"/>
        <v>31</v>
      </c>
      <c r="X3" s="92">
        <f t="shared" si="0"/>
        <v>32</v>
      </c>
      <c r="Y3" s="92">
        <f t="shared" si="0"/>
        <v>33</v>
      </c>
      <c r="Z3" s="92">
        <f t="shared" si="0"/>
        <v>34</v>
      </c>
      <c r="AA3" s="92">
        <f t="shared" si="0"/>
        <v>35</v>
      </c>
      <c r="AB3" s="92">
        <f t="shared" si="0"/>
        <v>36</v>
      </c>
      <c r="AC3" s="92">
        <f t="shared" si="0"/>
        <v>37</v>
      </c>
      <c r="AD3" s="92">
        <f t="shared" si="0"/>
        <v>38</v>
      </c>
      <c r="AE3" s="92">
        <f t="shared" si="0"/>
        <v>39</v>
      </c>
      <c r="AF3" s="92">
        <f t="shared" si="0"/>
        <v>40</v>
      </c>
      <c r="AG3" s="92">
        <f t="shared" si="0"/>
        <v>41</v>
      </c>
      <c r="AH3" s="92">
        <f t="shared" si="0"/>
        <v>42</v>
      </c>
      <c r="AI3" s="92">
        <f t="shared" si="0"/>
        <v>43</v>
      </c>
      <c r="AJ3" s="92">
        <f t="shared" si="0"/>
        <v>44</v>
      </c>
      <c r="AK3" s="92">
        <f t="shared" si="0"/>
        <v>45</v>
      </c>
      <c r="AL3" s="92">
        <f t="shared" si="0"/>
        <v>46</v>
      </c>
      <c r="AM3" s="92">
        <f t="shared" si="0"/>
        <v>47</v>
      </c>
      <c r="AN3" s="92">
        <f t="shared" si="0"/>
        <v>48</v>
      </c>
      <c r="AO3" s="92">
        <f t="shared" si="0"/>
        <v>49</v>
      </c>
      <c r="AP3" s="92">
        <f t="shared" si="0"/>
        <v>50</v>
      </c>
      <c r="AQ3" s="92">
        <f t="shared" si="0"/>
        <v>51</v>
      </c>
      <c r="AR3" s="92">
        <v>1</v>
      </c>
      <c r="AS3" s="92">
        <v>2</v>
      </c>
      <c r="AT3" s="59">
        <v>3</v>
      </c>
      <c r="AU3" s="59">
        <v>4</v>
      </c>
      <c r="AV3" s="92">
        <v>5</v>
      </c>
      <c r="AW3" s="92">
        <v>6</v>
      </c>
      <c r="AX3" s="59">
        <v>7</v>
      </c>
      <c r="AY3" s="59">
        <v>8</v>
      </c>
      <c r="AZ3" s="92">
        <v>9</v>
      </c>
      <c r="BA3" s="92">
        <v>10</v>
      </c>
      <c r="BB3" s="59">
        <v>11</v>
      </c>
      <c r="BC3" s="59">
        <v>12</v>
      </c>
      <c r="BD3" s="92">
        <v>13</v>
      </c>
      <c r="BE3" s="92">
        <v>14</v>
      </c>
      <c r="BF3" s="59">
        <v>15</v>
      </c>
      <c r="BG3" s="59">
        <v>16</v>
      </c>
      <c r="BH3" s="92">
        <v>17</v>
      </c>
      <c r="BI3" s="92">
        <v>18</v>
      </c>
      <c r="BJ3" s="59">
        <v>19</v>
      </c>
      <c r="BK3" s="59">
        <v>20</v>
      </c>
      <c r="BL3" s="92">
        <v>21</v>
      </c>
      <c r="BM3" s="92">
        <v>22</v>
      </c>
      <c r="BN3" s="59">
        <v>23</v>
      </c>
      <c r="BO3" s="59">
        <v>24</v>
      </c>
      <c r="BP3" s="92">
        <v>25</v>
      </c>
      <c r="BQ3" s="92">
        <v>26</v>
      </c>
      <c r="BR3" s="59">
        <v>27</v>
      </c>
      <c r="BS3" s="59">
        <v>28</v>
      </c>
      <c r="BT3" s="92">
        <v>29</v>
      </c>
      <c r="BU3" s="92">
        <v>30</v>
      </c>
      <c r="BV3" s="59">
        <v>31</v>
      </c>
      <c r="BW3" s="59">
        <v>32</v>
      </c>
      <c r="BX3" s="92">
        <v>33</v>
      </c>
      <c r="BY3" s="92">
        <v>34</v>
      </c>
      <c r="BZ3" s="59">
        <v>12</v>
      </c>
      <c r="CA3" s="92">
        <v>13</v>
      </c>
      <c r="CB3" s="92">
        <v>14</v>
      </c>
      <c r="CC3" s="59">
        <v>15</v>
      </c>
      <c r="CD3" s="59">
        <v>16</v>
      </c>
      <c r="CE3" s="92">
        <v>17</v>
      </c>
      <c r="CF3" s="92">
        <v>18</v>
      </c>
      <c r="CG3" s="59">
        <v>19</v>
      </c>
      <c r="CH3" s="59">
        <v>20</v>
      </c>
      <c r="CI3" s="92">
        <v>21</v>
      </c>
      <c r="CJ3" s="92">
        <v>22</v>
      </c>
      <c r="CK3" s="59">
        <v>23</v>
      </c>
      <c r="CL3" s="59">
        <v>24</v>
      </c>
      <c r="CM3" s="92">
        <v>25</v>
      </c>
      <c r="CN3" s="92">
        <v>26</v>
      </c>
    </row>
    <row r="4" spans="2:92" ht="15">
      <c r="B4" s="51" t="s">
        <v>2</v>
      </c>
      <c r="C4" s="12" t="s">
        <v>29</v>
      </c>
      <c r="D4" s="6"/>
      <c r="F4" s="115"/>
      <c r="G4" s="112"/>
      <c r="H4" s="73"/>
      <c r="I4" s="73"/>
      <c r="J4" s="69"/>
      <c r="K4" s="70"/>
      <c r="L4" s="81"/>
      <c r="M4" s="7"/>
      <c r="N4" s="78">
        <v>44711</v>
      </c>
      <c r="O4" s="78">
        <f t="shared" ref="O4:AN4" si="1">N10+1</f>
        <v>44718</v>
      </c>
      <c r="P4" s="78">
        <f t="shared" si="1"/>
        <v>44725</v>
      </c>
      <c r="Q4" s="78">
        <f t="shared" si="1"/>
        <v>44732</v>
      </c>
      <c r="R4" s="78">
        <f t="shared" si="1"/>
        <v>44739</v>
      </c>
      <c r="S4" s="78">
        <f t="shared" si="1"/>
        <v>44746</v>
      </c>
      <c r="T4" s="78">
        <f t="shared" si="1"/>
        <v>44753</v>
      </c>
      <c r="U4" s="78">
        <f t="shared" si="1"/>
        <v>44760</v>
      </c>
      <c r="V4" s="78">
        <f t="shared" si="1"/>
        <v>44767</v>
      </c>
      <c r="W4" s="78">
        <f t="shared" si="1"/>
        <v>44774</v>
      </c>
      <c r="X4" s="78">
        <f t="shared" si="1"/>
        <v>44781</v>
      </c>
      <c r="Y4" s="78">
        <f t="shared" si="1"/>
        <v>44788</v>
      </c>
      <c r="Z4" s="78">
        <f t="shared" si="1"/>
        <v>44795</v>
      </c>
      <c r="AA4" s="78">
        <f t="shared" si="1"/>
        <v>44802</v>
      </c>
      <c r="AB4" s="78">
        <f t="shared" si="1"/>
        <v>44809</v>
      </c>
      <c r="AC4" s="78">
        <f t="shared" si="1"/>
        <v>44816</v>
      </c>
      <c r="AD4" s="78">
        <f t="shared" si="1"/>
        <v>44823</v>
      </c>
      <c r="AE4" s="78">
        <f t="shared" si="1"/>
        <v>44830</v>
      </c>
      <c r="AF4" s="78">
        <f t="shared" si="1"/>
        <v>44837</v>
      </c>
      <c r="AG4" s="78">
        <f t="shared" si="1"/>
        <v>44844</v>
      </c>
      <c r="AH4" s="78">
        <f t="shared" si="1"/>
        <v>44851</v>
      </c>
      <c r="AI4" s="78">
        <f t="shared" si="1"/>
        <v>44858</v>
      </c>
      <c r="AJ4" s="78">
        <f t="shared" si="1"/>
        <v>44865</v>
      </c>
      <c r="AK4" s="78">
        <f t="shared" si="1"/>
        <v>44872</v>
      </c>
      <c r="AL4" s="78">
        <f t="shared" si="1"/>
        <v>44879</v>
      </c>
      <c r="AM4" s="78">
        <f t="shared" si="1"/>
        <v>44886</v>
      </c>
      <c r="AN4" s="78">
        <f t="shared" si="1"/>
        <v>44893</v>
      </c>
      <c r="AO4" s="78">
        <f>AN10+1</f>
        <v>44900</v>
      </c>
      <c r="AP4" s="78">
        <f>AO10+1</f>
        <v>44907</v>
      </c>
      <c r="AQ4" s="121">
        <f>AP10+1</f>
        <v>44914</v>
      </c>
      <c r="AR4" s="121">
        <f t="shared" ref="AR4" si="2">AQ10+1</f>
        <v>44921</v>
      </c>
      <c r="AS4" s="121">
        <v>44928</v>
      </c>
      <c r="AT4" s="78">
        <f t="shared" ref="AT4:BT4" si="3">AS10+1</f>
        <v>44935</v>
      </c>
      <c r="AU4" s="78">
        <f t="shared" si="3"/>
        <v>44942</v>
      </c>
      <c r="AV4" s="78">
        <f t="shared" si="3"/>
        <v>44949</v>
      </c>
      <c r="AW4" s="78">
        <f t="shared" si="3"/>
        <v>44956</v>
      </c>
      <c r="AX4" s="78">
        <f t="shared" si="3"/>
        <v>44963</v>
      </c>
      <c r="AY4" s="78">
        <f t="shared" si="3"/>
        <v>44970</v>
      </c>
      <c r="AZ4" s="78">
        <f t="shared" si="3"/>
        <v>44977</v>
      </c>
      <c r="BA4" s="78">
        <f t="shared" si="3"/>
        <v>44984</v>
      </c>
      <c r="BB4" s="78">
        <f t="shared" si="3"/>
        <v>44991</v>
      </c>
      <c r="BC4" s="78">
        <f t="shared" si="3"/>
        <v>44998</v>
      </c>
      <c r="BD4" s="78">
        <f t="shared" si="3"/>
        <v>45005</v>
      </c>
      <c r="BE4" s="78">
        <f t="shared" si="3"/>
        <v>45012</v>
      </c>
      <c r="BF4" s="78">
        <f t="shared" si="3"/>
        <v>45019</v>
      </c>
      <c r="BG4" s="78">
        <f t="shared" si="3"/>
        <v>45026</v>
      </c>
      <c r="BH4" s="78">
        <f t="shared" si="3"/>
        <v>45033</v>
      </c>
      <c r="BI4" s="78">
        <f t="shared" si="3"/>
        <v>45040</v>
      </c>
      <c r="BJ4" s="78">
        <f t="shared" si="3"/>
        <v>45047</v>
      </c>
      <c r="BK4" s="78">
        <f t="shared" si="3"/>
        <v>45054</v>
      </c>
      <c r="BL4" s="78">
        <f t="shared" si="3"/>
        <v>45061</v>
      </c>
      <c r="BM4" s="78">
        <f t="shared" si="3"/>
        <v>45068</v>
      </c>
      <c r="BN4" s="78">
        <f t="shared" si="3"/>
        <v>45075</v>
      </c>
      <c r="BO4" s="78">
        <f t="shared" si="3"/>
        <v>45082</v>
      </c>
      <c r="BP4" s="78">
        <f t="shared" si="3"/>
        <v>45089</v>
      </c>
      <c r="BQ4" s="78">
        <f t="shared" si="3"/>
        <v>45096</v>
      </c>
      <c r="BR4" s="78">
        <f t="shared" si="3"/>
        <v>45103</v>
      </c>
      <c r="BS4" s="78">
        <f t="shared" si="3"/>
        <v>45110</v>
      </c>
      <c r="BT4" s="78">
        <f t="shared" si="3"/>
        <v>45117</v>
      </c>
      <c r="BU4" s="78">
        <f>BT10+1</f>
        <v>45124</v>
      </c>
      <c r="BV4" s="78">
        <f>BU10+1</f>
        <v>45131</v>
      </c>
      <c r="BW4" s="121">
        <f>BV10+1</f>
        <v>45138</v>
      </c>
      <c r="BX4" s="121">
        <f t="shared" ref="BX4" si="4">BW10+1</f>
        <v>45145</v>
      </c>
      <c r="BY4" s="121">
        <f>BX10+1</f>
        <v>45152</v>
      </c>
      <c r="BZ4" s="78">
        <f t="shared" ref="BZ4:CN4" si="5">BY10+1</f>
        <v>45159</v>
      </c>
      <c r="CA4" s="78">
        <f t="shared" si="5"/>
        <v>45166</v>
      </c>
      <c r="CB4" s="78">
        <f t="shared" si="5"/>
        <v>45173</v>
      </c>
      <c r="CC4" s="78">
        <f t="shared" si="5"/>
        <v>45180</v>
      </c>
      <c r="CD4" s="78">
        <f t="shared" si="5"/>
        <v>45187</v>
      </c>
      <c r="CE4" s="78">
        <f t="shared" si="5"/>
        <v>45194</v>
      </c>
      <c r="CF4" s="78">
        <f t="shared" si="5"/>
        <v>45201</v>
      </c>
      <c r="CG4" s="78">
        <f t="shared" si="5"/>
        <v>45208</v>
      </c>
      <c r="CH4" s="78">
        <f t="shared" si="5"/>
        <v>45215</v>
      </c>
      <c r="CI4" s="78">
        <f t="shared" si="5"/>
        <v>45222</v>
      </c>
      <c r="CJ4" s="78">
        <f t="shared" si="5"/>
        <v>45229</v>
      </c>
      <c r="CK4" s="78">
        <f t="shared" si="5"/>
        <v>45236</v>
      </c>
      <c r="CL4" s="78">
        <f t="shared" si="5"/>
        <v>45243</v>
      </c>
      <c r="CM4" s="78">
        <f t="shared" si="5"/>
        <v>45250</v>
      </c>
      <c r="CN4" s="78">
        <f t="shared" si="5"/>
        <v>45257</v>
      </c>
    </row>
    <row r="5" spans="2:92" ht="15">
      <c r="B5" s="51" t="s">
        <v>10</v>
      </c>
      <c r="C5" s="12" t="s">
        <v>30</v>
      </c>
      <c r="D5" s="6"/>
      <c r="E5" s="6"/>
      <c r="F5" s="111"/>
      <c r="G5" s="111"/>
      <c r="H5" s="73"/>
      <c r="I5" s="73"/>
      <c r="J5" s="70"/>
      <c r="K5" s="85"/>
      <c r="L5" s="81"/>
      <c r="M5" s="7"/>
      <c r="N5" s="78">
        <f t="shared" ref="N5:AV10" si="6">N4+1</f>
        <v>44712</v>
      </c>
      <c r="O5" s="78">
        <f t="shared" si="6"/>
        <v>44719</v>
      </c>
      <c r="P5" s="78">
        <f t="shared" si="6"/>
        <v>44726</v>
      </c>
      <c r="Q5" s="79">
        <f>Q4+1</f>
        <v>44733</v>
      </c>
      <c r="R5" s="78">
        <f>R4+1</f>
        <v>44740</v>
      </c>
      <c r="S5" s="78">
        <f t="shared" si="6"/>
        <v>44747</v>
      </c>
      <c r="T5" s="78">
        <f t="shared" si="6"/>
        <v>44754</v>
      </c>
      <c r="U5" s="78">
        <f t="shared" si="6"/>
        <v>44761</v>
      </c>
      <c r="V5" s="78">
        <f t="shared" si="6"/>
        <v>44768</v>
      </c>
      <c r="W5" s="78">
        <f t="shared" si="6"/>
        <v>44775</v>
      </c>
      <c r="X5" s="78">
        <f t="shared" si="6"/>
        <v>44782</v>
      </c>
      <c r="Y5" s="78">
        <f t="shared" si="6"/>
        <v>44789</v>
      </c>
      <c r="Z5" s="78">
        <f t="shared" si="6"/>
        <v>44796</v>
      </c>
      <c r="AA5" s="78">
        <f t="shared" si="6"/>
        <v>44803</v>
      </c>
      <c r="AB5" s="78">
        <f t="shared" si="6"/>
        <v>44810</v>
      </c>
      <c r="AC5" s="78">
        <f t="shared" si="6"/>
        <v>44817</v>
      </c>
      <c r="AD5" s="78">
        <f t="shared" si="6"/>
        <v>44824</v>
      </c>
      <c r="AE5" s="78">
        <f t="shared" si="6"/>
        <v>44831</v>
      </c>
      <c r="AF5" s="78">
        <f t="shared" si="6"/>
        <v>44838</v>
      </c>
      <c r="AG5" s="78">
        <f t="shared" si="6"/>
        <v>44845</v>
      </c>
      <c r="AH5" s="78">
        <f t="shared" si="6"/>
        <v>44852</v>
      </c>
      <c r="AI5" s="78">
        <f t="shared" si="6"/>
        <v>44859</v>
      </c>
      <c r="AJ5" s="78">
        <f t="shared" si="6"/>
        <v>44866</v>
      </c>
      <c r="AK5" s="78">
        <f t="shared" si="6"/>
        <v>44873</v>
      </c>
      <c r="AL5" s="78">
        <f t="shared" si="6"/>
        <v>44880</v>
      </c>
      <c r="AM5" s="78">
        <f t="shared" si="6"/>
        <v>44887</v>
      </c>
      <c r="AN5" s="78">
        <f t="shared" si="6"/>
        <v>44894</v>
      </c>
      <c r="AO5" s="78">
        <f t="shared" si="6"/>
        <v>44901</v>
      </c>
      <c r="AP5" s="78">
        <f t="shared" si="6"/>
        <v>44908</v>
      </c>
      <c r="AQ5" s="121">
        <f t="shared" si="6"/>
        <v>44915</v>
      </c>
      <c r="AR5" s="121">
        <f t="shared" si="6"/>
        <v>44922</v>
      </c>
      <c r="AS5" s="121">
        <f t="shared" si="6"/>
        <v>44929</v>
      </c>
      <c r="AT5" s="78">
        <f t="shared" si="6"/>
        <v>44936</v>
      </c>
      <c r="AU5" s="78">
        <f t="shared" si="6"/>
        <v>44943</v>
      </c>
      <c r="AV5" s="78">
        <f t="shared" si="6"/>
        <v>44950</v>
      </c>
      <c r="AW5" s="79">
        <f>AW4+1</f>
        <v>44957</v>
      </c>
      <c r="AX5" s="78">
        <f>AX4+1</f>
        <v>44964</v>
      </c>
      <c r="AY5" s="78">
        <f t="shared" ref="AY5:CN10" si="7">AY4+1</f>
        <v>44971</v>
      </c>
      <c r="AZ5" s="78">
        <f t="shared" si="7"/>
        <v>44978</v>
      </c>
      <c r="BA5" s="78">
        <f t="shared" si="7"/>
        <v>44985</v>
      </c>
      <c r="BB5" s="78">
        <f t="shared" si="7"/>
        <v>44992</v>
      </c>
      <c r="BC5" s="78">
        <f t="shared" si="7"/>
        <v>44999</v>
      </c>
      <c r="BD5" s="78">
        <f t="shared" si="7"/>
        <v>45006</v>
      </c>
      <c r="BE5" s="78">
        <f t="shared" si="7"/>
        <v>45013</v>
      </c>
      <c r="BF5" s="78">
        <f t="shared" si="7"/>
        <v>45020</v>
      </c>
      <c r="BG5" s="78">
        <f t="shared" si="7"/>
        <v>45027</v>
      </c>
      <c r="BH5" s="78">
        <f t="shared" si="7"/>
        <v>45034</v>
      </c>
      <c r="BI5" s="78">
        <f t="shared" si="7"/>
        <v>45041</v>
      </c>
      <c r="BJ5" s="78">
        <f t="shared" si="7"/>
        <v>45048</v>
      </c>
      <c r="BK5" s="78">
        <f t="shared" si="7"/>
        <v>45055</v>
      </c>
      <c r="BL5" s="78">
        <f t="shared" si="7"/>
        <v>45062</v>
      </c>
      <c r="BM5" s="78">
        <f t="shared" si="7"/>
        <v>45069</v>
      </c>
      <c r="BN5" s="78">
        <f t="shared" si="7"/>
        <v>45076</v>
      </c>
      <c r="BO5" s="78">
        <f t="shared" si="7"/>
        <v>45083</v>
      </c>
      <c r="BP5" s="78">
        <f t="shared" si="7"/>
        <v>45090</v>
      </c>
      <c r="BQ5" s="78">
        <f t="shared" si="7"/>
        <v>45097</v>
      </c>
      <c r="BR5" s="78">
        <f t="shared" si="7"/>
        <v>45104</v>
      </c>
      <c r="BS5" s="78">
        <f t="shared" si="7"/>
        <v>45111</v>
      </c>
      <c r="BT5" s="78">
        <f t="shared" si="7"/>
        <v>45118</v>
      </c>
      <c r="BU5" s="78">
        <f t="shared" si="7"/>
        <v>45125</v>
      </c>
      <c r="BV5" s="78">
        <f t="shared" si="7"/>
        <v>45132</v>
      </c>
      <c r="BW5" s="121">
        <f t="shared" si="7"/>
        <v>45139</v>
      </c>
      <c r="BX5" s="121">
        <f t="shared" si="7"/>
        <v>45146</v>
      </c>
      <c r="BY5" s="121">
        <f t="shared" si="7"/>
        <v>45153</v>
      </c>
      <c r="BZ5" s="78">
        <f t="shared" si="7"/>
        <v>45160</v>
      </c>
      <c r="CA5" s="78">
        <f t="shared" si="7"/>
        <v>45167</v>
      </c>
      <c r="CB5" s="78">
        <f t="shared" si="7"/>
        <v>45174</v>
      </c>
      <c r="CC5" s="78">
        <f t="shared" si="7"/>
        <v>45181</v>
      </c>
      <c r="CD5" s="78">
        <f t="shared" si="7"/>
        <v>45188</v>
      </c>
      <c r="CE5" s="78">
        <f t="shared" si="7"/>
        <v>45195</v>
      </c>
      <c r="CF5" s="78">
        <f t="shared" si="7"/>
        <v>45202</v>
      </c>
      <c r="CG5" s="78">
        <f t="shared" si="7"/>
        <v>45209</v>
      </c>
      <c r="CH5" s="78">
        <f t="shared" si="7"/>
        <v>45216</v>
      </c>
      <c r="CI5" s="78">
        <f t="shared" si="7"/>
        <v>45223</v>
      </c>
      <c r="CJ5" s="78">
        <f t="shared" si="7"/>
        <v>45230</v>
      </c>
      <c r="CK5" s="78">
        <f t="shared" si="7"/>
        <v>45237</v>
      </c>
      <c r="CL5" s="78">
        <f t="shared" si="7"/>
        <v>45244</v>
      </c>
      <c r="CM5" s="78">
        <f t="shared" si="7"/>
        <v>45251</v>
      </c>
      <c r="CN5" s="78">
        <f t="shared" si="7"/>
        <v>45258</v>
      </c>
    </row>
    <row r="6" spans="2:92" ht="15">
      <c r="B6" s="52" t="s">
        <v>32</v>
      </c>
      <c r="C6" s="97" t="s">
        <v>35</v>
      </c>
      <c r="D6" s="6"/>
      <c r="E6" s="6"/>
      <c r="F6" s="111"/>
      <c r="G6" s="111"/>
      <c r="H6" s="139"/>
      <c r="I6" s="73"/>
      <c r="J6" s="70"/>
      <c r="K6" s="86"/>
      <c r="L6" s="81"/>
      <c r="M6" s="8"/>
      <c r="N6" s="78">
        <f t="shared" si="6"/>
        <v>44713</v>
      </c>
      <c r="O6" s="78">
        <f t="shared" si="6"/>
        <v>44720</v>
      </c>
      <c r="P6" s="78">
        <f t="shared" si="6"/>
        <v>44727</v>
      </c>
      <c r="Q6" s="78">
        <f t="shared" si="6"/>
        <v>44734</v>
      </c>
      <c r="R6" s="78">
        <f>R5+1</f>
        <v>44741</v>
      </c>
      <c r="S6" s="78">
        <f t="shared" si="6"/>
        <v>44748</v>
      </c>
      <c r="T6" s="78">
        <f t="shared" si="6"/>
        <v>44755</v>
      </c>
      <c r="U6" s="78">
        <f t="shared" si="6"/>
        <v>44762</v>
      </c>
      <c r="V6" s="78">
        <f t="shared" si="6"/>
        <v>44769</v>
      </c>
      <c r="W6" s="78">
        <f t="shared" si="6"/>
        <v>44776</v>
      </c>
      <c r="X6" s="78">
        <f t="shared" si="6"/>
        <v>44783</v>
      </c>
      <c r="Y6" s="78">
        <f t="shared" si="6"/>
        <v>44790</v>
      </c>
      <c r="Z6" s="78">
        <f t="shared" si="6"/>
        <v>44797</v>
      </c>
      <c r="AA6" s="78">
        <f t="shared" si="6"/>
        <v>44804</v>
      </c>
      <c r="AB6" s="78">
        <f t="shared" si="6"/>
        <v>44811</v>
      </c>
      <c r="AC6" s="78">
        <f t="shared" si="6"/>
        <v>44818</v>
      </c>
      <c r="AD6" s="78">
        <f t="shared" si="6"/>
        <v>44825</v>
      </c>
      <c r="AE6" s="78">
        <f t="shared" si="6"/>
        <v>44832</v>
      </c>
      <c r="AF6" s="78">
        <f t="shared" si="6"/>
        <v>44839</v>
      </c>
      <c r="AG6" s="78">
        <f t="shared" si="6"/>
        <v>44846</v>
      </c>
      <c r="AH6" s="78">
        <f t="shared" si="6"/>
        <v>44853</v>
      </c>
      <c r="AI6" s="78">
        <f t="shared" si="6"/>
        <v>44860</v>
      </c>
      <c r="AJ6" s="78">
        <f t="shared" si="6"/>
        <v>44867</v>
      </c>
      <c r="AK6" s="78">
        <f t="shared" si="6"/>
        <v>44874</v>
      </c>
      <c r="AL6" s="78">
        <f t="shared" si="6"/>
        <v>44881</v>
      </c>
      <c r="AM6" s="78">
        <f t="shared" si="6"/>
        <v>44888</v>
      </c>
      <c r="AN6" s="78">
        <f t="shared" si="6"/>
        <v>44895</v>
      </c>
      <c r="AO6" s="78">
        <f t="shared" si="6"/>
        <v>44902</v>
      </c>
      <c r="AP6" s="78">
        <f t="shared" si="6"/>
        <v>44909</v>
      </c>
      <c r="AQ6" s="121">
        <f>AQ5+1</f>
        <v>44916</v>
      </c>
      <c r="AR6" s="121">
        <f t="shared" si="6"/>
        <v>44923</v>
      </c>
      <c r="AS6" s="121">
        <f t="shared" si="6"/>
        <v>44930</v>
      </c>
      <c r="AT6" s="78">
        <f t="shared" si="6"/>
        <v>44937</v>
      </c>
      <c r="AU6" s="78">
        <f t="shared" si="6"/>
        <v>44944</v>
      </c>
      <c r="AV6" s="78">
        <f t="shared" si="6"/>
        <v>44951</v>
      </c>
      <c r="AW6" s="78">
        <f t="shared" ref="AW6:BA10" si="8">AW5+1</f>
        <v>44958</v>
      </c>
      <c r="AX6" s="78">
        <f>AX5+1</f>
        <v>44965</v>
      </c>
      <c r="AY6" s="78">
        <f t="shared" si="7"/>
        <v>44972</v>
      </c>
      <c r="AZ6" s="78">
        <f t="shared" si="7"/>
        <v>44979</v>
      </c>
      <c r="BA6" s="78">
        <f t="shared" si="7"/>
        <v>44986</v>
      </c>
      <c r="BB6" s="78">
        <f t="shared" si="7"/>
        <v>44993</v>
      </c>
      <c r="BC6" s="78">
        <f t="shared" si="7"/>
        <v>45000</v>
      </c>
      <c r="BD6" s="78">
        <f t="shared" si="7"/>
        <v>45007</v>
      </c>
      <c r="BE6" s="78">
        <f t="shared" si="7"/>
        <v>45014</v>
      </c>
      <c r="BF6" s="78">
        <f t="shared" si="7"/>
        <v>45021</v>
      </c>
      <c r="BG6" s="78">
        <f t="shared" si="7"/>
        <v>45028</v>
      </c>
      <c r="BH6" s="78">
        <f t="shared" si="7"/>
        <v>45035</v>
      </c>
      <c r="BI6" s="78">
        <f t="shared" si="7"/>
        <v>45042</v>
      </c>
      <c r="BJ6" s="78">
        <f t="shared" si="7"/>
        <v>45049</v>
      </c>
      <c r="BK6" s="78">
        <f t="shared" si="7"/>
        <v>45056</v>
      </c>
      <c r="BL6" s="78">
        <f t="shared" si="7"/>
        <v>45063</v>
      </c>
      <c r="BM6" s="78">
        <f t="shared" si="7"/>
        <v>45070</v>
      </c>
      <c r="BN6" s="78">
        <f t="shared" si="7"/>
        <v>45077</v>
      </c>
      <c r="BO6" s="78">
        <f t="shared" si="7"/>
        <v>45084</v>
      </c>
      <c r="BP6" s="78">
        <f t="shared" si="7"/>
        <v>45091</v>
      </c>
      <c r="BQ6" s="78">
        <f t="shared" si="7"/>
        <v>45098</v>
      </c>
      <c r="BR6" s="78">
        <f t="shared" si="7"/>
        <v>45105</v>
      </c>
      <c r="BS6" s="78">
        <f t="shared" si="7"/>
        <v>45112</v>
      </c>
      <c r="BT6" s="78">
        <f t="shared" si="7"/>
        <v>45119</v>
      </c>
      <c r="BU6" s="78">
        <f t="shared" si="7"/>
        <v>45126</v>
      </c>
      <c r="BV6" s="78">
        <f t="shared" si="7"/>
        <v>45133</v>
      </c>
      <c r="BW6" s="121">
        <f>BW5+1</f>
        <v>45140</v>
      </c>
      <c r="BX6" s="121">
        <f t="shared" si="7"/>
        <v>45147</v>
      </c>
      <c r="BY6" s="121">
        <f t="shared" si="7"/>
        <v>45154</v>
      </c>
      <c r="BZ6" s="78">
        <f t="shared" si="7"/>
        <v>45161</v>
      </c>
      <c r="CA6" s="78">
        <f t="shared" si="7"/>
        <v>45168</v>
      </c>
      <c r="CB6" s="78">
        <f t="shared" si="7"/>
        <v>45175</v>
      </c>
      <c r="CC6" s="78">
        <f t="shared" si="7"/>
        <v>45182</v>
      </c>
      <c r="CD6" s="78">
        <f t="shared" si="7"/>
        <v>45189</v>
      </c>
      <c r="CE6" s="78">
        <f t="shared" si="7"/>
        <v>45196</v>
      </c>
      <c r="CF6" s="78">
        <f t="shared" si="7"/>
        <v>45203</v>
      </c>
      <c r="CG6" s="78">
        <f t="shared" si="7"/>
        <v>45210</v>
      </c>
      <c r="CH6" s="78">
        <f t="shared" si="7"/>
        <v>45217</v>
      </c>
      <c r="CI6" s="78">
        <f t="shared" si="7"/>
        <v>45224</v>
      </c>
      <c r="CJ6" s="78">
        <f t="shared" si="7"/>
        <v>45231</v>
      </c>
      <c r="CK6" s="78">
        <f t="shared" si="7"/>
        <v>45238</v>
      </c>
      <c r="CL6" s="78">
        <f t="shared" si="7"/>
        <v>45245</v>
      </c>
      <c r="CM6" s="78">
        <f t="shared" si="7"/>
        <v>45252</v>
      </c>
      <c r="CN6" s="78">
        <f t="shared" si="7"/>
        <v>45259</v>
      </c>
    </row>
    <row r="7" spans="2:92" ht="15">
      <c r="B7" s="52" t="s">
        <v>31</v>
      </c>
      <c r="C7" s="97" t="s">
        <v>36</v>
      </c>
      <c r="D7" s="6"/>
      <c r="E7" s="115"/>
      <c r="F7" s="111"/>
      <c r="G7" s="112"/>
      <c r="H7" s="140"/>
      <c r="I7" s="73"/>
      <c r="J7" s="69"/>
      <c r="K7" s="69"/>
      <c r="L7" s="81"/>
      <c r="M7" s="8"/>
      <c r="N7" s="78">
        <f t="shared" si="6"/>
        <v>44714</v>
      </c>
      <c r="O7" s="78">
        <f t="shared" si="6"/>
        <v>44721</v>
      </c>
      <c r="P7" s="78">
        <f t="shared" si="6"/>
        <v>44728</v>
      </c>
      <c r="Q7" s="78">
        <f t="shared" si="6"/>
        <v>44735</v>
      </c>
      <c r="R7" s="78">
        <f t="shared" si="6"/>
        <v>44742</v>
      </c>
      <c r="S7" s="78">
        <f t="shared" si="6"/>
        <v>44749</v>
      </c>
      <c r="T7" s="78">
        <f t="shared" si="6"/>
        <v>44756</v>
      </c>
      <c r="U7" s="78">
        <f t="shared" si="6"/>
        <v>44763</v>
      </c>
      <c r="V7" s="78">
        <f>V6+1</f>
        <v>44770</v>
      </c>
      <c r="W7" s="78">
        <f t="shared" si="6"/>
        <v>44777</v>
      </c>
      <c r="X7" s="78">
        <f t="shared" si="6"/>
        <v>44784</v>
      </c>
      <c r="Y7" s="78">
        <f t="shared" si="6"/>
        <v>44791</v>
      </c>
      <c r="Z7" s="78">
        <f t="shared" si="6"/>
        <v>44798</v>
      </c>
      <c r="AA7" s="78">
        <f t="shared" si="6"/>
        <v>44805</v>
      </c>
      <c r="AB7" s="78">
        <f t="shared" si="6"/>
        <v>44812</v>
      </c>
      <c r="AC7" s="78">
        <f t="shared" si="6"/>
        <v>44819</v>
      </c>
      <c r="AD7" s="78">
        <f t="shared" si="6"/>
        <v>44826</v>
      </c>
      <c r="AE7" s="78">
        <f t="shared" si="6"/>
        <v>44833</v>
      </c>
      <c r="AF7" s="78">
        <f t="shared" si="6"/>
        <v>44840</v>
      </c>
      <c r="AG7" s="78">
        <f t="shared" si="6"/>
        <v>44847</v>
      </c>
      <c r="AH7" s="78">
        <f t="shared" si="6"/>
        <v>44854</v>
      </c>
      <c r="AI7" s="78">
        <f t="shared" si="6"/>
        <v>44861</v>
      </c>
      <c r="AJ7" s="78">
        <f t="shared" si="6"/>
        <v>44868</v>
      </c>
      <c r="AK7" s="78">
        <f t="shared" si="6"/>
        <v>44875</v>
      </c>
      <c r="AL7" s="78">
        <f t="shared" si="6"/>
        <v>44882</v>
      </c>
      <c r="AM7" s="78">
        <f t="shared" si="6"/>
        <v>44889</v>
      </c>
      <c r="AN7" s="78">
        <f t="shared" si="6"/>
        <v>44896</v>
      </c>
      <c r="AO7" s="78">
        <f t="shared" si="6"/>
        <v>44903</v>
      </c>
      <c r="AP7" s="78">
        <f t="shared" si="6"/>
        <v>44910</v>
      </c>
      <c r="AQ7" s="121">
        <f>AQ6+1</f>
        <v>44917</v>
      </c>
      <c r="AR7" s="121">
        <f t="shared" si="6"/>
        <v>44924</v>
      </c>
      <c r="AS7" s="121">
        <f t="shared" si="6"/>
        <v>44931</v>
      </c>
      <c r="AT7" s="78">
        <f t="shared" si="6"/>
        <v>44938</v>
      </c>
      <c r="AU7" s="78">
        <f t="shared" si="6"/>
        <v>44945</v>
      </c>
      <c r="AV7" s="78">
        <f t="shared" si="6"/>
        <v>44952</v>
      </c>
      <c r="AW7" s="78">
        <f t="shared" si="8"/>
        <v>44959</v>
      </c>
      <c r="AX7" s="78">
        <f t="shared" si="8"/>
        <v>44966</v>
      </c>
      <c r="AY7" s="78">
        <f t="shared" si="8"/>
        <v>44973</v>
      </c>
      <c r="AZ7" s="78">
        <f t="shared" si="8"/>
        <v>44980</v>
      </c>
      <c r="BA7" s="78">
        <f t="shared" si="8"/>
        <v>44987</v>
      </c>
      <c r="BB7" s="78">
        <f>BB6+1</f>
        <v>44994</v>
      </c>
      <c r="BC7" s="78">
        <f t="shared" si="7"/>
        <v>45001</v>
      </c>
      <c r="BD7" s="78">
        <f t="shared" si="7"/>
        <v>45008</v>
      </c>
      <c r="BE7" s="78">
        <f t="shared" si="7"/>
        <v>45015</v>
      </c>
      <c r="BF7" s="78">
        <f t="shared" si="7"/>
        <v>45022</v>
      </c>
      <c r="BG7" s="78">
        <f t="shared" si="7"/>
        <v>45029</v>
      </c>
      <c r="BH7" s="78">
        <f t="shared" si="7"/>
        <v>45036</v>
      </c>
      <c r="BI7" s="78">
        <f t="shared" si="7"/>
        <v>45043</v>
      </c>
      <c r="BJ7" s="78">
        <f t="shared" si="7"/>
        <v>45050</v>
      </c>
      <c r="BK7" s="78">
        <f t="shared" si="7"/>
        <v>45057</v>
      </c>
      <c r="BL7" s="78">
        <f t="shared" si="7"/>
        <v>45064</v>
      </c>
      <c r="BM7" s="78">
        <f t="shared" si="7"/>
        <v>45071</v>
      </c>
      <c r="BN7" s="78">
        <f t="shared" si="7"/>
        <v>45078</v>
      </c>
      <c r="BO7" s="78">
        <f t="shared" si="7"/>
        <v>45085</v>
      </c>
      <c r="BP7" s="78">
        <f t="shared" si="7"/>
        <v>45092</v>
      </c>
      <c r="BQ7" s="78">
        <f t="shared" si="7"/>
        <v>45099</v>
      </c>
      <c r="BR7" s="78">
        <f t="shared" si="7"/>
        <v>45106</v>
      </c>
      <c r="BS7" s="78">
        <f t="shared" si="7"/>
        <v>45113</v>
      </c>
      <c r="BT7" s="78">
        <f t="shared" si="7"/>
        <v>45120</v>
      </c>
      <c r="BU7" s="78">
        <f t="shared" si="7"/>
        <v>45127</v>
      </c>
      <c r="BV7" s="78">
        <f t="shared" si="7"/>
        <v>45134</v>
      </c>
      <c r="BW7" s="121">
        <f>BW6+1</f>
        <v>45141</v>
      </c>
      <c r="BX7" s="121">
        <f t="shared" si="7"/>
        <v>45148</v>
      </c>
      <c r="BY7" s="121">
        <f t="shared" si="7"/>
        <v>45155</v>
      </c>
      <c r="BZ7" s="78">
        <f t="shared" si="7"/>
        <v>45162</v>
      </c>
      <c r="CA7" s="78">
        <f t="shared" si="7"/>
        <v>45169</v>
      </c>
      <c r="CB7" s="78">
        <f t="shared" si="7"/>
        <v>45176</v>
      </c>
      <c r="CC7" s="78">
        <f t="shared" si="7"/>
        <v>45183</v>
      </c>
      <c r="CD7" s="78">
        <f t="shared" si="7"/>
        <v>45190</v>
      </c>
      <c r="CE7" s="78">
        <f t="shared" si="7"/>
        <v>45197</v>
      </c>
      <c r="CF7" s="78">
        <f t="shared" si="7"/>
        <v>45204</v>
      </c>
      <c r="CG7" s="78">
        <f t="shared" si="7"/>
        <v>45211</v>
      </c>
      <c r="CH7" s="78">
        <f t="shared" si="7"/>
        <v>45218</v>
      </c>
      <c r="CI7" s="78">
        <f t="shared" si="7"/>
        <v>45225</v>
      </c>
      <c r="CJ7" s="78">
        <f t="shared" si="7"/>
        <v>45232</v>
      </c>
      <c r="CK7" s="78">
        <f t="shared" si="7"/>
        <v>45239</v>
      </c>
      <c r="CL7" s="78">
        <f t="shared" si="7"/>
        <v>45246</v>
      </c>
      <c r="CM7" s="78">
        <f t="shared" si="7"/>
        <v>45253</v>
      </c>
      <c r="CN7" s="78">
        <f t="shared" si="7"/>
        <v>45260</v>
      </c>
    </row>
    <row r="8" spans="2:92" ht="15">
      <c r="B8" s="52" t="s">
        <v>33</v>
      </c>
      <c r="C8" s="90" t="s">
        <v>34</v>
      </c>
      <c r="D8" s="8"/>
      <c r="E8" s="8"/>
      <c r="F8" s="113"/>
      <c r="G8" s="113"/>
      <c r="H8" s="1"/>
      <c r="I8" s="1"/>
      <c r="J8" s="1"/>
      <c r="K8" s="72"/>
      <c r="L8" s="81"/>
      <c r="M8" s="8"/>
      <c r="N8" s="78">
        <f t="shared" si="6"/>
        <v>44715</v>
      </c>
      <c r="O8" s="78">
        <f t="shared" si="6"/>
        <v>44722</v>
      </c>
      <c r="P8" s="78">
        <f t="shared" si="6"/>
        <v>44729</v>
      </c>
      <c r="Q8" s="78">
        <f t="shared" si="6"/>
        <v>44736</v>
      </c>
      <c r="R8" s="78">
        <f t="shared" si="6"/>
        <v>44743</v>
      </c>
      <c r="S8" s="78">
        <f t="shared" si="6"/>
        <v>44750</v>
      </c>
      <c r="T8" s="78">
        <f t="shared" si="6"/>
        <v>44757</v>
      </c>
      <c r="U8" s="78">
        <f t="shared" si="6"/>
        <v>44764</v>
      </c>
      <c r="V8" s="78">
        <f>V7+1</f>
        <v>44771</v>
      </c>
      <c r="W8" s="78">
        <f t="shared" si="6"/>
        <v>44778</v>
      </c>
      <c r="X8" s="78">
        <f>X7+1</f>
        <v>44785</v>
      </c>
      <c r="Y8" s="78">
        <f t="shared" si="6"/>
        <v>44792</v>
      </c>
      <c r="Z8" s="78">
        <f t="shared" si="6"/>
        <v>44799</v>
      </c>
      <c r="AA8" s="78">
        <f t="shared" si="6"/>
        <v>44806</v>
      </c>
      <c r="AB8" s="78">
        <f t="shared" si="6"/>
        <v>44813</v>
      </c>
      <c r="AC8" s="78">
        <f t="shared" si="6"/>
        <v>44820</v>
      </c>
      <c r="AD8" s="78">
        <f t="shared" si="6"/>
        <v>44827</v>
      </c>
      <c r="AE8" s="78">
        <f t="shared" si="6"/>
        <v>44834</v>
      </c>
      <c r="AF8" s="78">
        <f t="shared" si="6"/>
        <v>44841</v>
      </c>
      <c r="AG8" s="78">
        <f t="shared" si="6"/>
        <v>44848</v>
      </c>
      <c r="AH8" s="78">
        <f t="shared" si="6"/>
        <v>44855</v>
      </c>
      <c r="AI8" s="78">
        <f t="shared" si="6"/>
        <v>44862</v>
      </c>
      <c r="AJ8" s="78">
        <f t="shared" si="6"/>
        <v>44869</v>
      </c>
      <c r="AK8" s="78">
        <f t="shared" si="6"/>
        <v>44876</v>
      </c>
      <c r="AL8" s="78">
        <f t="shared" si="6"/>
        <v>44883</v>
      </c>
      <c r="AM8" s="78">
        <f t="shared" si="6"/>
        <v>44890</v>
      </c>
      <c r="AN8" s="78">
        <f t="shared" si="6"/>
        <v>44897</v>
      </c>
      <c r="AO8" s="78">
        <f t="shared" si="6"/>
        <v>44904</v>
      </c>
      <c r="AP8" s="78">
        <f t="shared" si="6"/>
        <v>44911</v>
      </c>
      <c r="AQ8" s="121">
        <f t="shared" si="6"/>
        <v>44918</v>
      </c>
      <c r="AR8" s="121">
        <f t="shared" si="6"/>
        <v>44925</v>
      </c>
      <c r="AS8" s="121">
        <f t="shared" si="6"/>
        <v>44932</v>
      </c>
      <c r="AT8" s="78">
        <f t="shared" si="6"/>
        <v>44939</v>
      </c>
      <c r="AU8" s="78">
        <f t="shared" si="6"/>
        <v>44946</v>
      </c>
      <c r="AV8" s="78">
        <f t="shared" si="6"/>
        <v>44953</v>
      </c>
      <c r="AW8" s="78">
        <f t="shared" si="8"/>
        <v>44960</v>
      </c>
      <c r="AX8" s="78">
        <f t="shared" si="8"/>
        <v>44967</v>
      </c>
      <c r="AY8" s="78">
        <f t="shared" si="8"/>
        <v>44974</v>
      </c>
      <c r="AZ8" s="78">
        <f t="shared" si="8"/>
        <v>44981</v>
      </c>
      <c r="BA8" s="78">
        <f t="shared" si="8"/>
        <v>44988</v>
      </c>
      <c r="BB8" s="78">
        <f>BB7+1</f>
        <v>44995</v>
      </c>
      <c r="BC8" s="78">
        <f t="shared" si="7"/>
        <v>45002</v>
      </c>
      <c r="BD8" s="78">
        <f>BD7+1</f>
        <v>45009</v>
      </c>
      <c r="BE8" s="78">
        <f t="shared" si="7"/>
        <v>45016</v>
      </c>
      <c r="BF8" s="78">
        <f t="shared" si="7"/>
        <v>45023</v>
      </c>
      <c r="BG8" s="78">
        <f t="shared" si="7"/>
        <v>45030</v>
      </c>
      <c r="BH8" s="78">
        <f t="shared" si="7"/>
        <v>45037</v>
      </c>
      <c r="BI8" s="78">
        <f t="shared" si="7"/>
        <v>45044</v>
      </c>
      <c r="BJ8" s="78">
        <f t="shared" si="7"/>
        <v>45051</v>
      </c>
      <c r="BK8" s="78">
        <f t="shared" si="7"/>
        <v>45058</v>
      </c>
      <c r="BL8" s="78">
        <f t="shared" si="7"/>
        <v>45065</v>
      </c>
      <c r="BM8" s="78">
        <f t="shared" si="7"/>
        <v>45072</v>
      </c>
      <c r="BN8" s="78">
        <f t="shared" si="7"/>
        <v>45079</v>
      </c>
      <c r="BO8" s="78">
        <f t="shared" si="7"/>
        <v>45086</v>
      </c>
      <c r="BP8" s="78">
        <f t="shared" si="7"/>
        <v>45093</v>
      </c>
      <c r="BQ8" s="78">
        <f t="shared" si="7"/>
        <v>45100</v>
      </c>
      <c r="BR8" s="78">
        <f t="shared" si="7"/>
        <v>45107</v>
      </c>
      <c r="BS8" s="78">
        <f t="shared" si="7"/>
        <v>45114</v>
      </c>
      <c r="BT8" s="78">
        <f t="shared" si="7"/>
        <v>45121</v>
      </c>
      <c r="BU8" s="78">
        <f t="shared" si="7"/>
        <v>45128</v>
      </c>
      <c r="BV8" s="78">
        <f t="shared" si="7"/>
        <v>45135</v>
      </c>
      <c r="BW8" s="121">
        <f t="shared" si="7"/>
        <v>45142</v>
      </c>
      <c r="BX8" s="121">
        <f t="shared" si="7"/>
        <v>45149</v>
      </c>
      <c r="BY8" s="121">
        <f t="shared" si="7"/>
        <v>45156</v>
      </c>
      <c r="BZ8" s="78">
        <f t="shared" si="7"/>
        <v>45163</v>
      </c>
      <c r="CA8" s="78">
        <f>CA7+1</f>
        <v>45170</v>
      </c>
      <c r="CB8" s="78">
        <f t="shared" si="7"/>
        <v>45177</v>
      </c>
      <c r="CC8" s="78">
        <f t="shared" si="7"/>
        <v>45184</v>
      </c>
      <c r="CD8" s="78">
        <f t="shared" si="7"/>
        <v>45191</v>
      </c>
      <c r="CE8" s="78">
        <f t="shared" si="7"/>
        <v>45198</v>
      </c>
      <c r="CF8" s="78">
        <f t="shared" si="7"/>
        <v>45205</v>
      </c>
      <c r="CG8" s="78">
        <f t="shared" si="7"/>
        <v>45212</v>
      </c>
      <c r="CH8" s="78">
        <f t="shared" si="7"/>
        <v>45219</v>
      </c>
      <c r="CI8" s="78">
        <f t="shared" si="7"/>
        <v>45226</v>
      </c>
      <c r="CJ8" s="78">
        <f t="shared" si="7"/>
        <v>45233</v>
      </c>
      <c r="CK8" s="78">
        <f t="shared" si="7"/>
        <v>45240</v>
      </c>
      <c r="CL8" s="78">
        <f t="shared" si="7"/>
        <v>45247</v>
      </c>
      <c r="CM8" s="78">
        <f t="shared" si="7"/>
        <v>45254</v>
      </c>
      <c r="CN8" s="78">
        <f t="shared" si="7"/>
        <v>45261</v>
      </c>
    </row>
    <row r="9" spans="2:92" ht="15">
      <c r="B9" s="28"/>
      <c r="C9" s="29"/>
      <c r="D9" s="8"/>
      <c r="E9" s="8"/>
      <c r="F9" s="114"/>
      <c r="G9" s="114"/>
      <c r="H9" s="139"/>
      <c r="I9" s="73"/>
      <c r="J9" s="69"/>
      <c r="K9" s="73"/>
      <c r="L9" s="81"/>
      <c r="M9" s="8"/>
      <c r="N9" s="116">
        <f t="shared" si="6"/>
        <v>44716</v>
      </c>
      <c r="O9" s="116">
        <f t="shared" si="6"/>
        <v>44723</v>
      </c>
      <c r="P9" s="116">
        <f t="shared" si="6"/>
        <v>44730</v>
      </c>
      <c r="Q9" s="116">
        <f t="shared" si="6"/>
        <v>44737</v>
      </c>
      <c r="R9" s="116">
        <f t="shared" si="6"/>
        <v>44744</v>
      </c>
      <c r="S9" s="116">
        <f t="shared" si="6"/>
        <v>44751</v>
      </c>
      <c r="T9" s="116">
        <f t="shared" si="6"/>
        <v>44758</v>
      </c>
      <c r="U9" s="116">
        <f t="shared" si="6"/>
        <v>44765</v>
      </c>
      <c r="V9" s="116">
        <f>V8+1</f>
        <v>44772</v>
      </c>
      <c r="W9" s="116">
        <f t="shared" si="6"/>
        <v>44779</v>
      </c>
      <c r="X9" s="116">
        <f t="shared" si="6"/>
        <v>44786</v>
      </c>
      <c r="Y9" s="116">
        <f t="shared" si="6"/>
        <v>44793</v>
      </c>
      <c r="Z9" s="116">
        <f t="shared" si="6"/>
        <v>44800</v>
      </c>
      <c r="AA9" s="116">
        <f t="shared" si="6"/>
        <v>44807</v>
      </c>
      <c r="AB9" s="116">
        <f t="shared" si="6"/>
        <v>44814</v>
      </c>
      <c r="AC9" s="116">
        <f t="shared" si="6"/>
        <v>44821</v>
      </c>
      <c r="AD9" s="116">
        <f t="shared" si="6"/>
        <v>44828</v>
      </c>
      <c r="AE9" s="116">
        <f>AE8+1</f>
        <v>44835</v>
      </c>
      <c r="AF9" s="116">
        <f t="shared" si="6"/>
        <v>44842</v>
      </c>
      <c r="AG9" s="116">
        <f t="shared" si="6"/>
        <v>44849</v>
      </c>
      <c r="AH9" s="116">
        <f t="shared" si="6"/>
        <v>44856</v>
      </c>
      <c r="AI9" s="116">
        <f t="shared" si="6"/>
        <v>44863</v>
      </c>
      <c r="AJ9" s="116">
        <f t="shared" si="6"/>
        <v>44870</v>
      </c>
      <c r="AK9" s="116">
        <f t="shared" si="6"/>
        <v>44877</v>
      </c>
      <c r="AL9" s="116">
        <f t="shared" si="6"/>
        <v>44884</v>
      </c>
      <c r="AM9" s="116">
        <f t="shared" si="6"/>
        <v>44891</v>
      </c>
      <c r="AN9" s="116">
        <f t="shared" si="6"/>
        <v>44898</v>
      </c>
      <c r="AO9" s="116">
        <f t="shared" si="6"/>
        <v>44905</v>
      </c>
      <c r="AP9" s="116">
        <f t="shared" si="6"/>
        <v>44912</v>
      </c>
      <c r="AQ9" s="60">
        <f t="shared" si="6"/>
        <v>44919</v>
      </c>
      <c r="AR9" s="60">
        <f t="shared" si="6"/>
        <v>44926</v>
      </c>
      <c r="AS9" s="60">
        <f t="shared" si="6"/>
        <v>44933</v>
      </c>
      <c r="AT9" s="116">
        <f t="shared" si="6"/>
        <v>44940</v>
      </c>
      <c r="AU9" s="116">
        <f t="shared" si="6"/>
        <v>44947</v>
      </c>
      <c r="AV9" s="116">
        <f t="shared" si="6"/>
        <v>44954</v>
      </c>
      <c r="AW9" s="116">
        <f t="shared" si="8"/>
        <v>44961</v>
      </c>
      <c r="AX9" s="116">
        <f t="shared" si="8"/>
        <v>44968</v>
      </c>
      <c r="AY9" s="116">
        <f t="shared" si="8"/>
        <v>44975</v>
      </c>
      <c r="AZ9" s="116">
        <f t="shared" si="8"/>
        <v>44982</v>
      </c>
      <c r="BA9" s="116">
        <f t="shared" si="8"/>
        <v>44989</v>
      </c>
      <c r="BB9" s="116">
        <f>BB8+1</f>
        <v>44996</v>
      </c>
      <c r="BC9" s="116">
        <f t="shared" si="7"/>
        <v>45003</v>
      </c>
      <c r="BD9" s="116">
        <f t="shared" si="7"/>
        <v>45010</v>
      </c>
      <c r="BE9" s="116">
        <f t="shared" si="7"/>
        <v>45017</v>
      </c>
      <c r="BF9" s="116">
        <f t="shared" si="7"/>
        <v>45024</v>
      </c>
      <c r="BG9" s="116">
        <f t="shared" si="7"/>
        <v>45031</v>
      </c>
      <c r="BH9" s="116">
        <f t="shared" si="7"/>
        <v>45038</v>
      </c>
      <c r="BI9" s="116">
        <f t="shared" si="7"/>
        <v>45045</v>
      </c>
      <c r="BJ9" s="116">
        <f t="shared" si="7"/>
        <v>45052</v>
      </c>
      <c r="BK9" s="116">
        <f>BK8+1</f>
        <v>45059</v>
      </c>
      <c r="BL9" s="116">
        <f t="shared" si="7"/>
        <v>45066</v>
      </c>
      <c r="BM9" s="116">
        <f t="shared" si="7"/>
        <v>45073</v>
      </c>
      <c r="BN9" s="116">
        <f t="shared" si="7"/>
        <v>45080</v>
      </c>
      <c r="BO9" s="116">
        <f t="shared" si="7"/>
        <v>45087</v>
      </c>
      <c r="BP9" s="116">
        <f t="shared" si="7"/>
        <v>45094</v>
      </c>
      <c r="BQ9" s="116">
        <f t="shared" si="7"/>
        <v>45101</v>
      </c>
      <c r="BR9" s="116">
        <f t="shared" si="7"/>
        <v>45108</v>
      </c>
      <c r="BS9" s="116">
        <f t="shared" si="7"/>
        <v>45115</v>
      </c>
      <c r="BT9" s="116">
        <f t="shared" si="7"/>
        <v>45122</v>
      </c>
      <c r="BU9" s="116">
        <f t="shared" si="7"/>
        <v>45129</v>
      </c>
      <c r="BV9" s="116">
        <f t="shared" si="7"/>
        <v>45136</v>
      </c>
      <c r="BW9" s="60">
        <f t="shared" si="7"/>
        <v>45143</v>
      </c>
      <c r="BX9" s="60">
        <f t="shared" si="7"/>
        <v>45150</v>
      </c>
      <c r="BY9" s="60">
        <f t="shared" si="7"/>
        <v>45157</v>
      </c>
      <c r="BZ9" s="116">
        <f t="shared" si="7"/>
        <v>45164</v>
      </c>
      <c r="CA9" s="116">
        <f t="shared" si="7"/>
        <v>45171</v>
      </c>
      <c r="CB9" s="116">
        <f t="shared" si="7"/>
        <v>45178</v>
      </c>
      <c r="CC9" s="116">
        <f t="shared" si="7"/>
        <v>45185</v>
      </c>
      <c r="CD9" s="116">
        <f t="shared" si="7"/>
        <v>45192</v>
      </c>
      <c r="CE9" s="116">
        <f t="shared" si="7"/>
        <v>45199</v>
      </c>
      <c r="CF9" s="116">
        <f t="shared" si="7"/>
        <v>45206</v>
      </c>
      <c r="CG9" s="116">
        <f t="shared" si="7"/>
        <v>45213</v>
      </c>
      <c r="CH9" s="116">
        <f>CH8+1</f>
        <v>45220</v>
      </c>
      <c r="CI9" s="116">
        <f t="shared" si="7"/>
        <v>45227</v>
      </c>
      <c r="CJ9" s="116">
        <f t="shared" si="7"/>
        <v>45234</v>
      </c>
      <c r="CK9" s="116">
        <f t="shared" si="7"/>
        <v>45241</v>
      </c>
      <c r="CL9" s="116">
        <f t="shared" si="7"/>
        <v>45248</v>
      </c>
      <c r="CM9" s="116">
        <f t="shared" si="7"/>
        <v>45255</v>
      </c>
      <c r="CN9" s="116">
        <f t="shared" si="7"/>
        <v>45262</v>
      </c>
    </row>
    <row r="10" spans="2:92">
      <c r="B10" s="7"/>
      <c r="C10" s="7"/>
      <c r="D10" s="8"/>
      <c r="E10" s="8"/>
      <c r="F10" s="114"/>
      <c r="G10" s="114"/>
      <c r="H10" s="69"/>
      <c r="I10" s="69"/>
      <c r="J10" s="69"/>
      <c r="K10" s="80"/>
      <c r="L10" s="75"/>
      <c r="M10" s="8"/>
      <c r="N10" s="116">
        <f t="shared" si="6"/>
        <v>44717</v>
      </c>
      <c r="O10" s="116">
        <f t="shared" si="6"/>
        <v>44724</v>
      </c>
      <c r="P10" s="116">
        <f t="shared" si="6"/>
        <v>44731</v>
      </c>
      <c r="Q10" s="116">
        <f t="shared" si="6"/>
        <v>44738</v>
      </c>
      <c r="R10" s="116">
        <f t="shared" si="6"/>
        <v>44745</v>
      </c>
      <c r="S10" s="116">
        <f t="shared" si="6"/>
        <v>44752</v>
      </c>
      <c r="T10" s="116">
        <f t="shared" si="6"/>
        <v>44759</v>
      </c>
      <c r="U10" s="116">
        <f t="shared" si="6"/>
        <v>44766</v>
      </c>
      <c r="V10" s="116">
        <f>V9+1</f>
        <v>44773</v>
      </c>
      <c r="W10" s="116">
        <f t="shared" si="6"/>
        <v>44780</v>
      </c>
      <c r="X10" s="116">
        <f t="shared" si="6"/>
        <v>44787</v>
      </c>
      <c r="Y10" s="116">
        <f t="shared" si="6"/>
        <v>44794</v>
      </c>
      <c r="Z10" s="116">
        <f t="shared" si="6"/>
        <v>44801</v>
      </c>
      <c r="AA10" s="116">
        <f t="shared" si="6"/>
        <v>44808</v>
      </c>
      <c r="AB10" s="116">
        <f t="shared" si="6"/>
        <v>44815</v>
      </c>
      <c r="AC10" s="116">
        <f t="shared" si="6"/>
        <v>44822</v>
      </c>
      <c r="AD10" s="116">
        <f t="shared" si="6"/>
        <v>44829</v>
      </c>
      <c r="AE10" s="116">
        <f>AE9+1</f>
        <v>44836</v>
      </c>
      <c r="AF10" s="116">
        <f t="shared" si="6"/>
        <v>44843</v>
      </c>
      <c r="AG10" s="116">
        <f t="shared" si="6"/>
        <v>44850</v>
      </c>
      <c r="AH10" s="116">
        <f t="shared" si="6"/>
        <v>44857</v>
      </c>
      <c r="AI10" s="116">
        <f t="shared" si="6"/>
        <v>44864</v>
      </c>
      <c r="AJ10" s="116">
        <f t="shared" si="6"/>
        <v>44871</v>
      </c>
      <c r="AK10" s="116">
        <f t="shared" si="6"/>
        <v>44878</v>
      </c>
      <c r="AL10" s="116">
        <f t="shared" si="6"/>
        <v>44885</v>
      </c>
      <c r="AM10" s="116">
        <f t="shared" si="6"/>
        <v>44892</v>
      </c>
      <c r="AN10" s="116">
        <f t="shared" si="6"/>
        <v>44899</v>
      </c>
      <c r="AO10" s="116">
        <f t="shared" si="6"/>
        <v>44906</v>
      </c>
      <c r="AP10" s="116">
        <f t="shared" si="6"/>
        <v>44913</v>
      </c>
      <c r="AQ10" s="60">
        <f t="shared" si="6"/>
        <v>44920</v>
      </c>
      <c r="AR10" s="60">
        <f t="shared" si="6"/>
        <v>44927</v>
      </c>
      <c r="AS10" s="60">
        <f t="shared" si="6"/>
        <v>44934</v>
      </c>
      <c r="AT10" s="116">
        <f t="shared" si="6"/>
        <v>44941</v>
      </c>
      <c r="AU10" s="116">
        <f t="shared" si="6"/>
        <v>44948</v>
      </c>
      <c r="AV10" s="116">
        <f t="shared" si="6"/>
        <v>44955</v>
      </c>
      <c r="AW10" s="116">
        <f t="shared" si="8"/>
        <v>44962</v>
      </c>
      <c r="AX10" s="116">
        <f t="shared" si="8"/>
        <v>44969</v>
      </c>
      <c r="AY10" s="116">
        <f t="shared" si="8"/>
        <v>44976</v>
      </c>
      <c r="AZ10" s="116">
        <f t="shared" si="8"/>
        <v>44983</v>
      </c>
      <c r="BA10" s="116">
        <f t="shared" si="8"/>
        <v>44990</v>
      </c>
      <c r="BB10" s="116">
        <f>BB9+1</f>
        <v>44997</v>
      </c>
      <c r="BC10" s="116">
        <f t="shared" si="7"/>
        <v>45004</v>
      </c>
      <c r="BD10" s="116">
        <f t="shared" si="7"/>
        <v>45011</v>
      </c>
      <c r="BE10" s="116">
        <f t="shared" si="7"/>
        <v>45018</v>
      </c>
      <c r="BF10" s="116">
        <f t="shared" si="7"/>
        <v>45025</v>
      </c>
      <c r="BG10" s="116">
        <f t="shared" si="7"/>
        <v>45032</v>
      </c>
      <c r="BH10" s="116">
        <f t="shared" si="7"/>
        <v>45039</v>
      </c>
      <c r="BI10" s="116">
        <f t="shared" si="7"/>
        <v>45046</v>
      </c>
      <c r="BJ10" s="116">
        <f t="shared" si="7"/>
        <v>45053</v>
      </c>
      <c r="BK10" s="116">
        <f>BK9+1</f>
        <v>45060</v>
      </c>
      <c r="BL10" s="116">
        <f t="shared" si="7"/>
        <v>45067</v>
      </c>
      <c r="BM10" s="116">
        <f t="shared" si="7"/>
        <v>45074</v>
      </c>
      <c r="BN10" s="116">
        <f t="shared" si="7"/>
        <v>45081</v>
      </c>
      <c r="BO10" s="116">
        <f t="shared" si="7"/>
        <v>45088</v>
      </c>
      <c r="BP10" s="116">
        <f t="shared" si="7"/>
        <v>45095</v>
      </c>
      <c r="BQ10" s="116">
        <f t="shared" si="7"/>
        <v>45102</v>
      </c>
      <c r="BR10" s="116">
        <f t="shared" si="7"/>
        <v>45109</v>
      </c>
      <c r="BS10" s="116">
        <f t="shared" si="7"/>
        <v>45116</v>
      </c>
      <c r="BT10" s="116">
        <f t="shared" si="7"/>
        <v>45123</v>
      </c>
      <c r="BU10" s="116">
        <f t="shared" si="7"/>
        <v>45130</v>
      </c>
      <c r="BV10" s="116">
        <f t="shared" si="7"/>
        <v>45137</v>
      </c>
      <c r="BW10" s="60">
        <f t="shared" si="7"/>
        <v>45144</v>
      </c>
      <c r="BX10" s="60">
        <f t="shared" si="7"/>
        <v>45151</v>
      </c>
      <c r="BY10" s="60">
        <f t="shared" si="7"/>
        <v>45158</v>
      </c>
      <c r="BZ10" s="116">
        <f t="shared" si="7"/>
        <v>45165</v>
      </c>
      <c r="CA10" s="116">
        <f t="shared" si="7"/>
        <v>45172</v>
      </c>
      <c r="CB10" s="116">
        <f t="shared" si="7"/>
        <v>45179</v>
      </c>
      <c r="CC10" s="116">
        <f t="shared" si="7"/>
        <v>45186</v>
      </c>
      <c r="CD10" s="116">
        <f t="shared" si="7"/>
        <v>45193</v>
      </c>
      <c r="CE10" s="116">
        <f t="shared" si="7"/>
        <v>45200</v>
      </c>
      <c r="CF10" s="116">
        <f t="shared" si="7"/>
        <v>45207</v>
      </c>
      <c r="CG10" s="116">
        <f t="shared" si="7"/>
        <v>45214</v>
      </c>
      <c r="CH10" s="116">
        <f>CH9+1</f>
        <v>45221</v>
      </c>
      <c r="CI10" s="116">
        <f t="shared" si="7"/>
        <v>45228</v>
      </c>
      <c r="CJ10" s="116">
        <f t="shared" si="7"/>
        <v>45235</v>
      </c>
      <c r="CK10" s="116">
        <f t="shared" si="7"/>
        <v>45242</v>
      </c>
      <c r="CL10" s="116">
        <f t="shared" si="7"/>
        <v>45249</v>
      </c>
      <c r="CM10" s="116">
        <f t="shared" si="7"/>
        <v>45256</v>
      </c>
      <c r="CN10" s="116">
        <f t="shared" si="7"/>
        <v>45263</v>
      </c>
    </row>
    <row r="11" spans="2:92" ht="15">
      <c r="B11" s="7"/>
      <c r="C11" s="7"/>
      <c r="D11" s="8"/>
      <c r="E11" s="8"/>
      <c r="F11" s="8"/>
      <c r="H11" s="8"/>
      <c r="I11" s="8"/>
      <c r="J11" s="8"/>
      <c r="K11" s="8"/>
      <c r="L11" s="75"/>
      <c r="M11" s="8"/>
      <c r="N11" s="15"/>
      <c r="O11" s="15"/>
      <c r="P11" s="15"/>
      <c r="Q11" s="15"/>
      <c r="R11" s="15"/>
      <c r="S11" s="15"/>
      <c r="T11" s="15"/>
      <c r="U11" s="15"/>
      <c r="V11" s="4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T11" s="15"/>
      <c r="AU11" s="15"/>
      <c r="AV11" s="15"/>
      <c r="AW11" s="15"/>
      <c r="AX11" s="15"/>
      <c r="AY11" s="15"/>
      <c r="AZ11" s="15"/>
      <c r="BA11" s="15"/>
      <c r="BB11" s="4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</row>
    <row r="12" spans="2:92" ht="28.5">
      <c r="B12" s="389" t="s">
        <v>13</v>
      </c>
      <c r="C12" s="389"/>
      <c r="D12" s="389"/>
      <c r="E12" s="36"/>
      <c r="F12" s="36"/>
      <c r="G12" s="36"/>
      <c r="H12" s="36"/>
      <c r="I12" s="36"/>
      <c r="J12" s="36" t="s">
        <v>3</v>
      </c>
      <c r="K12" s="46" t="s">
        <v>4</v>
      </c>
      <c r="L12" s="36" t="s">
        <v>14</v>
      </c>
      <c r="M12" s="38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</row>
    <row r="13" spans="2:92" ht="20.100000000000001" customHeight="1">
      <c r="B13" s="77" t="s">
        <v>12</v>
      </c>
      <c r="C13" s="76"/>
      <c r="D13" s="76" t="s">
        <v>49</v>
      </c>
      <c r="E13" s="117" t="s">
        <v>78</v>
      </c>
      <c r="F13" s="117" t="s">
        <v>5</v>
      </c>
      <c r="G13" s="117" t="s">
        <v>0</v>
      </c>
      <c r="H13" s="117" t="s">
        <v>9</v>
      </c>
      <c r="I13" s="117" t="s">
        <v>48</v>
      </c>
      <c r="J13" s="117"/>
      <c r="K13" s="117"/>
      <c r="L13" s="119"/>
      <c r="M13" s="66"/>
      <c r="N13" s="67"/>
      <c r="O13" s="68"/>
      <c r="P13" s="68"/>
      <c r="Q13" s="68"/>
      <c r="R13" s="68"/>
      <c r="S13" s="68"/>
      <c r="T13" s="68"/>
      <c r="U13" s="68"/>
      <c r="V13" s="68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67"/>
      <c r="AU13" s="68"/>
      <c r="AV13" s="68"/>
      <c r="AW13" s="68"/>
      <c r="AX13" s="68"/>
      <c r="AY13" s="68"/>
      <c r="AZ13" s="68"/>
      <c r="BA13" s="68"/>
      <c r="BB13" s="68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</row>
    <row r="14" spans="2:92" ht="15.75" customHeight="1">
      <c r="B14" s="98"/>
      <c r="C14" s="99"/>
      <c r="D14" s="99"/>
      <c r="E14" s="100"/>
      <c r="F14" s="101"/>
      <c r="G14" s="101"/>
      <c r="H14" s="101"/>
      <c r="I14" s="101"/>
      <c r="J14" s="102"/>
      <c r="K14" s="103"/>
      <c r="L14" s="102"/>
      <c r="M14" s="104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</row>
    <row r="15" spans="2:92" ht="15.75" customHeight="1">
      <c r="B15" s="109" t="s">
        <v>44</v>
      </c>
      <c r="C15" s="110"/>
      <c r="D15" s="131">
        <v>30</v>
      </c>
      <c r="E15" s="87" t="s">
        <v>89</v>
      </c>
      <c r="F15" s="206">
        <f>'TV reitingai'!F88</f>
        <v>0.2</v>
      </c>
      <c r="G15" s="206">
        <f>'TV reitingai'!G88</f>
        <v>0.2</v>
      </c>
      <c r="H15" s="87">
        <v>134</v>
      </c>
      <c r="I15" s="126">
        <v>62.029700000010003</v>
      </c>
      <c r="J15" s="130" t="s">
        <v>16</v>
      </c>
      <c r="K15" s="130" t="s">
        <v>16</v>
      </c>
      <c r="L15" s="127">
        <f>H15*I15</f>
        <v>8311.9798000013398</v>
      </c>
      <c r="M15" s="88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</row>
    <row r="16" spans="2:92" ht="15.75" customHeight="1">
      <c r="B16" s="109" t="s">
        <v>44</v>
      </c>
      <c r="C16" s="110"/>
      <c r="D16" s="131">
        <v>30</v>
      </c>
      <c r="E16" s="87" t="s">
        <v>79</v>
      </c>
      <c r="F16" s="206">
        <f>'TV reitingai'!F89</f>
        <v>0.8</v>
      </c>
      <c r="G16" s="206">
        <f>'TV reitingai'!G89</f>
        <v>1</v>
      </c>
      <c r="H16" s="87"/>
      <c r="I16" s="126">
        <f>+I15</f>
        <v>62.029700000010003</v>
      </c>
      <c r="J16" s="130" t="s">
        <v>16</v>
      </c>
      <c r="K16" s="130" t="s">
        <v>16</v>
      </c>
      <c r="L16" s="127">
        <f t="shared" ref="L16:L25" si="9">H16*I16</f>
        <v>0</v>
      </c>
      <c r="M16" s="88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</row>
    <row r="17" spans="2:92" ht="15.75" customHeight="1">
      <c r="B17" s="179" t="s">
        <v>44</v>
      </c>
      <c r="D17" s="56">
        <v>30</v>
      </c>
      <c r="E17" s="87" t="s">
        <v>80</v>
      </c>
      <c r="F17" s="209">
        <f>'TV reitingai'!F90</f>
        <v>1</v>
      </c>
      <c r="G17" s="209">
        <f>'TV reitingai'!G90</f>
        <v>1.2</v>
      </c>
      <c r="I17" s="126">
        <f t="shared" ref="I17:I25" si="10">+I16</f>
        <v>62.029700000010003</v>
      </c>
      <c r="J17" s="130" t="s">
        <v>16</v>
      </c>
      <c r="K17" s="130" t="s">
        <v>16</v>
      </c>
      <c r="L17" s="127">
        <f t="shared" si="9"/>
        <v>0</v>
      </c>
      <c r="M17" s="88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</row>
    <row r="18" spans="2:92" ht="15.75" customHeight="1">
      <c r="B18" s="109" t="s">
        <v>44</v>
      </c>
      <c r="C18" s="110"/>
      <c r="D18" s="131">
        <v>30</v>
      </c>
      <c r="E18" s="87" t="s">
        <v>81</v>
      </c>
      <c r="F18" s="206">
        <f>'TV reitingai'!F91</f>
        <v>1.1000000000000001</v>
      </c>
      <c r="G18" s="206">
        <f>'TV reitingai'!G91</f>
        <v>1.4</v>
      </c>
      <c r="H18" s="87"/>
      <c r="I18" s="126">
        <f t="shared" si="10"/>
        <v>62.029700000010003</v>
      </c>
      <c r="J18" s="130" t="s">
        <v>16</v>
      </c>
      <c r="K18" s="130" t="s">
        <v>16</v>
      </c>
      <c r="L18" s="127">
        <f t="shared" si="9"/>
        <v>0</v>
      </c>
      <c r="M18" s="88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</row>
    <row r="19" spans="2:92" ht="15.75" customHeight="1">
      <c r="B19" s="109" t="s">
        <v>44</v>
      </c>
      <c r="C19" s="110"/>
      <c r="D19" s="131">
        <v>30</v>
      </c>
      <c r="E19" s="87" t="s">
        <v>82</v>
      </c>
      <c r="F19" s="206">
        <f>'TV reitingai'!F92</f>
        <v>1.1000000000000001</v>
      </c>
      <c r="G19" s="206">
        <f>'TV reitingai'!G92</f>
        <v>1.3</v>
      </c>
      <c r="H19" s="87"/>
      <c r="I19" s="126">
        <f t="shared" si="10"/>
        <v>62.029700000010003</v>
      </c>
      <c r="J19" s="130" t="s">
        <v>16</v>
      </c>
      <c r="K19" s="130" t="s">
        <v>16</v>
      </c>
      <c r="L19" s="127">
        <f t="shared" si="9"/>
        <v>0</v>
      </c>
      <c r="M19" s="88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</row>
    <row r="20" spans="2:92" ht="15.75" customHeight="1">
      <c r="B20" s="109" t="s">
        <v>44</v>
      </c>
      <c r="C20" s="110"/>
      <c r="D20" s="131">
        <v>30</v>
      </c>
      <c r="E20" s="87" t="s">
        <v>83</v>
      </c>
      <c r="F20" s="206">
        <f>'TV reitingai'!F93</f>
        <v>1.1000000000000001</v>
      </c>
      <c r="G20" s="206">
        <f>'TV reitingai'!G93</f>
        <v>1.3</v>
      </c>
      <c r="H20" s="87"/>
      <c r="I20" s="126">
        <f t="shared" si="10"/>
        <v>62.029700000010003</v>
      </c>
      <c r="J20" s="130" t="s">
        <v>16</v>
      </c>
      <c r="K20" s="130" t="s">
        <v>16</v>
      </c>
      <c r="L20" s="127">
        <f t="shared" si="9"/>
        <v>0</v>
      </c>
      <c r="M20" s="88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</row>
    <row r="21" spans="2:92" ht="15.75" customHeight="1">
      <c r="B21" s="109" t="s">
        <v>44</v>
      </c>
      <c r="C21" s="110"/>
      <c r="D21" s="131">
        <v>30</v>
      </c>
      <c r="E21" s="87" t="s">
        <v>84</v>
      </c>
      <c r="F21" s="206">
        <f>'TV reitingai'!F94</f>
        <v>1.3</v>
      </c>
      <c r="G21" s="206">
        <f>'TV reitingai'!G94</f>
        <v>1.6</v>
      </c>
      <c r="H21" s="87"/>
      <c r="I21" s="126">
        <f t="shared" si="10"/>
        <v>62.029700000010003</v>
      </c>
      <c r="J21" s="130" t="s">
        <v>16</v>
      </c>
      <c r="K21" s="130" t="s">
        <v>16</v>
      </c>
      <c r="L21" s="127">
        <f t="shared" si="9"/>
        <v>0</v>
      </c>
      <c r="M21" s="88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</row>
    <row r="22" spans="2:92" ht="15.75" customHeight="1">
      <c r="B22" s="109" t="s">
        <v>44</v>
      </c>
      <c r="C22" s="110"/>
      <c r="D22" s="131">
        <v>30</v>
      </c>
      <c r="E22" s="87" t="s">
        <v>85</v>
      </c>
      <c r="F22" s="206">
        <f>'TV reitingai'!F95</f>
        <v>1.5</v>
      </c>
      <c r="G22" s="206">
        <f>'TV reitingai'!G95</f>
        <v>2</v>
      </c>
      <c r="H22" s="87"/>
      <c r="I22" s="126">
        <f t="shared" si="10"/>
        <v>62.029700000010003</v>
      </c>
      <c r="J22" s="130" t="s">
        <v>16</v>
      </c>
      <c r="K22" s="130" t="s">
        <v>16</v>
      </c>
      <c r="L22" s="127">
        <f t="shared" si="9"/>
        <v>0</v>
      </c>
      <c r="M22" s="88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</row>
    <row r="23" spans="2:92" ht="15.75" customHeight="1">
      <c r="B23" s="109" t="s">
        <v>44</v>
      </c>
      <c r="C23" s="110"/>
      <c r="D23" s="131">
        <v>30</v>
      </c>
      <c r="E23" s="87" t="s">
        <v>86</v>
      </c>
      <c r="F23" s="206">
        <f>'TV reitingai'!F96</f>
        <v>1.8</v>
      </c>
      <c r="G23" s="206">
        <f>'TV reitingai'!G96</f>
        <v>1.7</v>
      </c>
      <c r="H23" s="87"/>
      <c r="I23" s="126">
        <f t="shared" si="10"/>
        <v>62.029700000010003</v>
      </c>
      <c r="J23" s="130" t="s">
        <v>16</v>
      </c>
      <c r="K23" s="130" t="s">
        <v>16</v>
      </c>
      <c r="L23" s="127">
        <f t="shared" si="9"/>
        <v>0</v>
      </c>
      <c r="M23" s="88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</row>
    <row r="24" spans="2:92" ht="15.75" customHeight="1">
      <c r="B24" s="109" t="s">
        <v>44</v>
      </c>
      <c r="C24" s="110"/>
      <c r="D24" s="131">
        <v>30</v>
      </c>
      <c r="E24" s="87" t="s">
        <v>87</v>
      </c>
      <c r="F24" s="206">
        <f>'TV reitingai'!F97</f>
        <v>2.2000000000000002</v>
      </c>
      <c r="G24" s="206">
        <f>'TV reitingai'!G97</f>
        <v>2.2999999999999998</v>
      </c>
      <c r="H24" s="87"/>
      <c r="I24" s="126">
        <f t="shared" si="10"/>
        <v>62.029700000010003</v>
      </c>
      <c r="J24" s="130" t="s">
        <v>16</v>
      </c>
      <c r="K24" s="130" t="s">
        <v>16</v>
      </c>
      <c r="L24" s="127">
        <f t="shared" si="9"/>
        <v>0</v>
      </c>
      <c r="M24" s="88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</row>
    <row r="25" spans="2:92" ht="15.75" customHeight="1">
      <c r="B25" s="172" t="s">
        <v>44</v>
      </c>
      <c r="C25" s="173"/>
      <c r="D25" s="174">
        <v>30</v>
      </c>
      <c r="E25" s="175" t="s">
        <v>88</v>
      </c>
      <c r="F25" s="207">
        <f>'TV reitingai'!F98</f>
        <v>4.5</v>
      </c>
      <c r="G25" s="207">
        <f>'TV reitingai'!G98</f>
        <v>4.5999999999999996</v>
      </c>
      <c r="H25" s="175"/>
      <c r="I25" s="126">
        <f t="shared" si="10"/>
        <v>62.029700000010003</v>
      </c>
      <c r="J25" s="177" t="s">
        <v>16</v>
      </c>
      <c r="K25" s="177" t="s">
        <v>16</v>
      </c>
      <c r="L25" s="178">
        <f t="shared" si="9"/>
        <v>0</v>
      </c>
      <c r="M25" s="88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</row>
    <row r="26" spans="2:92" ht="15.75" customHeight="1">
      <c r="B26" s="109" t="s">
        <v>44</v>
      </c>
      <c r="C26" s="110"/>
      <c r="D26" s="131">
        <v>30</v>
      </c>
      <c r="E26" s="87" t="s">
        <v>90</v>
      </c>
      <c r="F26" s="206">
        <f>'TV reitingai'!F99</f>
        <v>2.7</v>
      </c>
      <c r="G26" s="206">
        <f>'TV reitingai'!G99</f>
        <v>2.6</v>
      </c>
      <c r="H26" s="87">
        <v>134</v>
      </c>
      <c r="I26" s="181">
        <v>62.029700000010003</v>
      </c>
      <c r="J26" s="130" t="s">
        <v>16</v>
      </c>
      <c r="K26" s="130" t="s">
        <v>16</v>
      </c>
      <c r="L26" s="127">
        <f>H26*I26</f>
        <v>8311.9798000013398</v>
      </c>
      <c r="M26" s="88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</row>
    <row r="27" spans="2:92" ht="15.75" customHeight="1">
      <c r="B27" s="109" t="s">
        <v>44</v>
      </c>
      <c r="C27" s="110"/>
      <c r="D27" s="131">
        <v>30</v>
      </c>
      <c r="E27" s="87" t="s">
        <v>91</v>
      </c>
      <c r="F27" s="206">
        <f>'TV reitingai'!F100</f>
        <v>7.2</v>
      </c>
      <c r="G27" s="206">
        <f>'TV reitingai'!G100</f>
        <v>8.1</v>
      </c>
      <c r="H27" s="87"/>
      <c r="I27" s="126">
        <v>62.029700000010003</v>
      </c>
      <c r="J27" s="130" t="s">
        <v>16</v>
      </c>
      <c r="K27" s="130" t="s">
        <v>16</v>
      </c>
      <c r="L27" s="127">
        <f t="shared" ref="L27:L90" si="11">H27*I27</f>
        <v>0</v>
      </c>
      <c r="M27" s="88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</row>
    <row r="28" spans="2:92" ht="15.75" customHeight="1">
      <c r="B28" s="109" t="s">
        <v>44</v>
      </c>
      <c r="C28" s="110"/>
      <c r="D28" s="131">
        <v>30</v>
      </c>
      <c r="E28" s="87" t="s">
        <v>92</v>
      </c>
      <c r="F28" s="206">
        <f>'TV reitingai'!F101</f>
        <v>6</v>
      </c>
      <c r="G28" s="206">
        <f>'TV reitingai'!G101</f>
        <v>6.2</v>
      </c>
      <c r="H28" s="87"/>
      <c r="I28" s="126">
        <v>62.029700000010003</v>
      </c>
      <c r="J28" s="130" t="s">
        <v>16</v>
      </c>
      <c r="K28" s="130" t="s">
        <v>16</v>
      </c>
      <c r="L28" s="127">
        <f t="shared" si="11"/>
        <v>0</v>
      </c>
      <c r="M28" s="88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</row>
    <row r="29" spans="2:92" ht="15.75" customHeight="1">
      <c r="B29" s="109" t="s">
        <v>44</v>
      </c>
      <c r="C29" s="110"/>
      <c r="D29" s="131">
        <v>30</v>
      </c>
      <c r="E29" s="87" t="s">
        <v>93</v>
      </c>
      <c r="F29" s="206">
        <f>'TV reitingai'!F102</f>
        <v>5</v>
      </c>
      <c r="G29" s="206">
        <f>'TV reitingai'!G102</f>
        <v>5.3</v>
      </c>
      <c r="H29" s="87"/>
      <c r="I29" s="126">
        <v>62.029700000010003</v>
      </c>
      <c r="J29" s="130" t="s">
        <v>16</v>
      </c>
      <c r="K29" s="130" t="s">
        <v>16</v>
      </c>
      <c r="L29" s="127">
        <f t="shared" si="11"/>
        <v>0</v>
      </c>
      <c r="M29" s="88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</row>
    <row r="30" spans="2:92" ht="15.75" customHeight="1">
      <c r="B30" s="109" t="s">
        <v>44</v>
      </c>
      <c r="C30" s="110"/>
      <c r="D30" s="131">
        <v>30</v>
      </c>
      <c r="E30" s="87" t="s">
        <v>94</v>
      </c>
      <c r="F30" s="206">
        <f>'TV reitingai'!F103</f>
        <v>3.4</v>
      </c>
      <c r="G30" s="206">
        <f>'TV reitingai'!G103</f>
        <v>4.3</v>
      </c>
      <c r="H30" s="87"/>
      <c r="I30" s="126">
        <v>62.029700000010003</v>
      </c>
      <c r="J30" s="130" t="s">
        <v>16</v>
      </c>
      <c r="K30" s="130" t="s">
        <v>16</v>
      </c>
      <c r="L30" s="127">
        <f t="shared" si="11"/>
        <v>0</v>
      </c>
      <c r="M30" s="88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</row>
    <row r="31" spans="2:92" ht="15.75" customHeight="1">
      <c r="B31" s="109" t="s">
        <v>44</v>
      </c>
      <c r="C31" s="110"/>
      <c r="D31" s="131">
        <v>30</v>
      </c>
      <c r="E31" s="87" t="s">
        <v>95</v>
      </c>
      <c r="F31" s="206">
        <f>'TV reitingai'!F104</f>
        <v>1.7</v>
      </c>
      <c r="G31" s="206">
        <f>'TV reitingai'!G104</f>
        <v>2.5</v>
      </c>
      <c r="H31" s="87"/>
      <c r="I31" s="126">
        <v>62.029700000010003</v>
      </c>
      <c r="J31" s="130" t="s">
        <v>16</v>
      </c>
      <c r="K31" s="130" t="s">
        <v>16</v>
      </c>
      <c r="L31" s="127">
        <f t="shared" si="11"/>
        <v>0</v>
      </c>
      <c r="M31" s="88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</row>
    <row r="32" spans="2:92" ht="15.75" customHeight="1">
      <c r="B32" s="165" t="s">
        <v>44</v>
      </c>
      <c r="C32" s="166"/>
      <c r="D32" s="167">
        <v>30</v>
      </c>
      <c r="E32" s="168" t="s">
        <v>96</v>
      </c>
      <c r="F32" s="208">
        <f>'TV reitingai'!F105</f>
        <v>1.3</v>
      </c>
      <c r="G32" s="208">
        <f>'TV reitingai'!G105</f>
        <v>1.8</v>
      </c>
      <c r="H32" s="168"/>
      <c r="I32" s="126">
        <v>62.029700000010003</v>
      </c>
      <c r="J32" s="170" t="s">
        <v>16</v>
      </c>
      <c r="K32" s="170" t="s">
        <v>16</v>
      </c>
      <c r="L32" s="171">
        <f t="shared" si="11"/>
        <v>0</v>
      </c>
      <c r="M32" s="88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</row>
    <row r="33" spans="2:92" ht="15.75" customHeight="1">
      <c r="B33" s="109" t="s">
        <v>45</v>
      </c>
      <c r="C33" s="110"/>
      <c r="D33" s="131">
        <v>30</v>
      </c>
      <c r="E33" s="87" t="s">
        <v>89</v>
      </c>
      <c r="F33" s="206">
        <f>'TV reitingai'!F115</f>
        <v>0.2</v>
      </c>
      <c r="G33" s="206">
        <f>'TV reitingai'!G115</f>
        <v>0.3</v>
      </c>
      <c r="H33" s="87">
        <v>134</v>
      </c>
      <c r="I33" s="180">
        <v>62.029700000010003</v>
      </c>
      <c r="J33" s="130" t="s">
        <v>16</v>
      </c>
      <c r="K33" s="130" t="s">
        <v>16</v>
      </c>
      <c r="L33" s="127">
        <f t="shared" si="11"/>
        <v>8311.9798000013398</v>
      </c>
      <c r="M33" s="88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</row>
    <row r="34" spans="2:92" ht="15.75" customHeight="1">
      <c r="B34" s="109" t="s">
        <v>45</v>
      </c>
      <c r="C34" s="110"/>
      <c r="D34" s="131">
        <v>30</v>
      </c>
      <c r="E34" s="87" t="s">
        <v>79</v>
      </c>
      <c r="F34" s="206">
        <f>'TV reitingai'!F116</f>
        <v>0.4</v>
      </c>
      <c r="G34" s="206">
        <f>'TV reitingai'!G116</f>
        <v>0.6</v>
      </c>
      <c r="H34" s="87"/>
      <c r="I34" s="126">
        <v>62.029700000010003</v>
      </c>
      <c r="J34" s="130" t="s">
        <v>16</v>
      </c>
      <c r="K34" s="130" t="s">
        <v>16</v>
      </c>
      <c r="L34" s="127">
        <f t="shared" si="11"/>
        <v>0</v>
      </c>
      <c r="M34" s="88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</row>
    <row r="35" spans="2:92" ht="15.75" customHeight="1">
      <c r="B35" s="109" t="s">
        <v>45</v>
      </c>
      <c r="C35" s="110"/>
      <c r="D35" s="56">
        <v>30</v>
      </c>
      <c r="E35" s="87" t="s">
        <v>80</v>
      </c>
      <c r="F35" s="206">
        <f>'TV reitingai'!F117</f>
        <v>0.6</v>
      </c>
      <c r="G35" s="206">
        <f>'TV reitingai'!G117</f>
        <v>0.7</v>
      </c>
      <c r="H35" s="87"/>
      <c r="I35" s="126">
        <v>62.029700000010003</v>
      </c>
      <c r="J35" s="130" t="s">
        <v>16</v>
      </c>
      <c r="K35" s="130" t="s">
        <v>16</v>
      </c>
      <c r="L35" s="127">
        <f t="shared" si="11"/>
        <v>0</v>
      </c>
      <c r="M35" s="88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</row>
    <row r="36" spans="2:92" ht="15.75" customHeight="1">
      <c r="B36" s="109" t="s">
        <v>45</v>
      </c>
      <c r="C36" s="110"/>
      <c r="D36" s="131">
        <v>30</v>
      </c>
      <c r="E36" s="87" t="s">
        <v>81</v>
      </c>
      <c r="F36" s="206">
        <f>'TV reitingai'!F118</f>
        <v>0.6</v>
      </c>
      <c r="G36" s="206">
        <f>'TV reitingai'!G118</f>
        <v>0.7</v>
      </c>
      <c r="H36" s="87"/>
      <c r="I36" s="126">
        <v>62.029700000010003</v>
      </c>
      <c r="J36" s="130" t="s">
        <v>16</v>
      </c>
      <c r="K36" s="130" t="s">
        <v>16</v>
      </c>
      <c r="L36" s="127">
        <f t="shared" si="11"/>
        <v>0</v>
      </c>
      <c r="M36" s="88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5"/>
      <c r="CM36" s="65"/>
      <c r="CN36" s="65"/>
    </row>
    <row r="37" spans="2:92" ht="15.75" customHeight="1">
      <c r="B37" s="109" t="s">
        <v>45</v>
      </c>
      <c r="C37" s="110"/>
      <c r="D37" s="131">
        <v>30</v>
      </c>
      <c r="E37" s="87" t="s">
        <v>82</v>
      </c>
      <c r="F37" s="206">
        <f>'TV reitingai'!F119</f>
        <v>0.7</v>
      </c>
      <c r="G37" s="206">
        <f>'TV reitingai'!G119</f>
        <v>0.8</v>
      </c>
      <c r="H37" s="87"/>
      <c r="I37" s="126">
        <v>62.029700000010003</v>
      </c>
      <c r="J37" s="130" t="s">
        <v>16</v>
      </c>
      <c r="K37" s="130" t="s">
        <v>16</v>
      </c>
      <c r="L37" s="127">
        <f t="shared" si="11"/>
        <v>0</v>
      </c>
      <c r="M37" s="88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/>
      <c r="CB37" s="65"/>
      <c r="CC37" s="65"/>
      <c r="CD37" s="65"/>
      <c r="CE37" s="65"/>
      <c r="CF37" s="65"/>
      <c r="CG37" s="65"/>
      <c r="CH37" s="65"/>
      <c r="CI37" s="65"/>
      <c r="CJ37" s="65"/>
      <c r="CK37" s="65"/>
      <c r="CL37" s="65"/>
      <c r="CM37" s="65"/>
      <c r="CN37" s="65"/>
    </row>
    <row r="38" spans="2:92" ht="15.75" customHeight="1">
      <c r="B38" s="109" t="s">
        <v>45</v>
      </c>
      <c r="C38" s="110"/>
      <c r="D38" s="131">
        <v>30</v>
      </c>
      <c r="E38" s="87" t="s">
        <v>83</v>
      </c>
      <c r="F38" s="206">
        <f>'TV reitingai'!F120</f>
        <v>0.6</v>
      </c>
      <c r="G38" s="206">
        <f>'TV reitingai'!G120</f>
        <v>0.8</v>
      </c>
      <c r="H38" s="87"/>
      <c r="I38" s="126">
        <v>62.029700000010003</v>
      </c>
      <c r="J38" s="130" t="s">
        <v>16</v>
      </c>
      <c r="K38" s="130" t="s">
        <v>16</v>
      </c>
      <c r="L38" s="127">
        <f t="shared" si="11"/>
        <v>0</v>
      </c>
      <c r="M38" s="88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5"/>
      <c r="CA38" s="65"/>
      <c r="CB38" s="65"/>
      <c r="CC38" s="65"/>
      <c r="CD38" s="65"/>
      <c r="CE38" s="65"/>
      <c r="CF38" s="65"/>
      <c r="CG38" s="65"/>
      <c r="CH38" s="65"/>
      <c r="CI38" s="65"/>
      <c r="CJ38" s="65"/>
      <c r="CK38" s="65"/>
      <c r="CL38" s="65"/>
      <c r="CM38" s="65"/>
      <c r="CN38" s="65"/>
    </row>
    <row r="39" spans="2:92" ht="15.75" customHeight="1">
      <c r="B39" s="109" t="s">
        <v>45</v>
      </c>
      <c r="C39" s="110"/>
      <c r="D39" s="131">
        <v>30</v>
      </c>
      <c r="E39" s="87" t="s">
        <v>84</v>
      </c>
      <c r="F39" s="206">
        <f>'TV reitingai'!F121</f>
        <v>1</v>
      </c>
      <c r="G39" s="206">
        <f>'TV reitingai'!G121</f>
        <v>1.4</v>
      </c>
      <c r="H39" s="87"/>
      <c r="I39" s="126">
        <v>62.029700000010003</v>
      </c>
      <c r="J39" s="130" t="s">
        <v>16</v>
      </c>
      <c r="K39" s="130" t="s">
        <v>16</v>
      </c>
      <c r="L39" s="127">
        <f t="shared" si="11"/>
        <v>0</v>
      </c>
      <c r="M39" s="88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</row>
    <row r="40" spans="2:92" ht="15.75" customHeight="1">
      <c r="B40" s="109" t="s">
        <v>45</v>
      </c>
      <c r="C40" s="110"/>
      <c r="D40" s="131">
        <v>30</v>
      </c>
      <c r="E40" s="87" t="s">
        <v>85</v>
      </c>
      <c r="F40" s="206">
        <f>'TV reitingai'!F122</f>
        <v>1.4</v>
      </c>
      <c r="G40" s="206">
        <f>'TV reitingai'!G122</f>
        <v>1.8</v>
      </c>
      <c r="H40" s="87"/>
      <c r="I40" s="126">
        <v>62.029700000010003</v>
      </c>
      <c r="J40" s="130" t="s">
        <v>16</v>
      </c>
      <c r="K40" s="130" t="s">
        <v>16</v>
      </c>
      <c r="L40" s="127">
        <f t="shared" si="11"/>
        <v>0</v>
      </c>
      <c r="M40" s="88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  <c r="CK40" s="65"/>
      <c r="CL40" s="65"/>
      <c r="CM40" s="65"/>
      <c r="CN40" s="65"/>
    </row>
    <row r="41" spans="2:92" ht="15.75" customHeight="1">
      <c r="B41" s="109" t="s">
        <v>45</v>
      </c>
      <c r="C41" s="110"/>
      <c r="D41" s="131">
        <v>30</v>
      </c>
      <c r="E41" s="87" t="s">
        <v>86</v>
      </c>
      <c r="F41" s="206">
        <f>'TV reitingai'!F123</f>
        <v>1.6</v>
      </c>
      <c r="G41" s="206">
        <f>'TV reitingai'!G123</f>
        <v>1.9</v>
      </c>
      <c r="H41" s="87"/>
      <c r="I41" s="126">
        <v>62.029700000010003</v>
      </c>
      <c r="J41" s="130" t="s">
        <v>16</v>
      </c>
      <c r="K41" s="130" t="s">
        <v>16</v>
      </c>
      <c r="L41" s="127">
        <f t="shared" si="11"/>
        <v>0</v>
      </c>
      <c r="M41" s="88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5"/>
      <c r="CA41" s="65"/>
      <c r="CB41" s="65"/>
      <c r="CC41" s="65"/>
      <c r="CD41" s="65"/>
      <c r="CE41" s="65"/>
      <c r="CF41" s="65"/>
      <c r="CG41" s="65"/>
      <c r="CH41" s="65"/>
      <c r="CI41" s="65"/>
      <c r="CJ41" s="65"/>
      <c r="CK41" s="65"/>
      <c r="CL41" s="65"/>
      <c r="CM41" s="65"/>
      <c r="CN41" s="65"/>
    </row>
    <row r="42" spans="2:92" ht="15.75" customHeight="1">
      <c r="B42" s="109" t="s">
        <v>45</v>
      </c>
      <c r="C42" s="110"/>
      <c r="D42" s="131">
        <v>30</v>
      </c>
      <c r="E42" s="87" t="s">
        <v>87</v>
      </c>
      <c r="F42" s="206">
        <f>'TV reitingai'!F124</f>
        <v>1.2</v>
      </c>
      <c r="G42" s="206">
        <f>'TV reitingai'!G124</f>
        <v>1.4</v>
      </c>
      <c r="H42" s="87"/>
      <c r="I42" s="126">
        <v>62.029700000010003</v>
      </c>
      <c r="J42" s="130" t="s">
        <v>16</v>
      </c>
      <c r="K42" s="130" t="s">
        <v>16</v>
      </c>
      <c r="L42" s="127">
        <f t="shared" si="11"/>
        <v>0</v>
      </c>
      <c r="M42" s="88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5"/>
      <c r="CA42" s="65"/>
      <c r="CB42" s="65"/>
      <c r="CC42" s="65"/>
      <c r="CD42" s="65"/>
      <c r="CE42" s="65"/>
      <c r="CF42" s="65"/>
      <c r="CG42" s="65"/>
      <c r="CH42" s="65"/>
      <c r="CI42" s="65"/>
      <c r="CJ42" s="65"/>
      <c r="CK42" s="65"/>
      <c r="CL42" s="65"/>
      <c r="CM42" s="65"/>
      <c r="CN42" s="65"/>
    </row>
    <row r="43" spans="2:92" ht="15.75" customHeight="1">
      <c r="B43" s="172" t="s">
        <v>45</v>
      </c>
      <c r="C43" s="173"/>
      <c r="D43" s="174">
        <v>30</v>
      </c>
      <c r="E43" s="175" t="s">
        <v>88</v>
      </c>
      <c r="F43" s="207">
        <f>'TV reitingai'!F125</f>
        <v>1.4</v>
      </c>
      <c r="G43" s="207">
        <f>'TV reitingai'!G125</f>
        <v>1.5</v>
      </c>
      <c r="H43" s="175"/>
      <c r="I43" s="126">
        <v>62.029700000010003</v>
      </c>
      <c r="J43" s="177" t="s">
        <v>16</v>
      </c>
      <c r="K43" s="177" t="s">
        <v>16</v>
      </c>
      <c r="L43" s="127">
        <f t="shared" si="11"/>
        <v>0</v>
      </c>
      <c r="M43" s="88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5"/>
      <c r="CA43" s="65"/>
      <c r="CB43" s="65"/>
      <c r="CC43" s="65"/>
      <c r="CD43" s="65"/>
      <c r="CE43" s="65"/>
      <c r="CF43" s="65"/>
      <c r="CG43" s="65"/>
      <c r="CH43" s="65"/>
      <c r="CI43" s="65"/>
      <c r="CJ43" s="65"/>
      <c r="CK43" s="65"/>
      <c r="CL43" s="65"/>
      <c r="CM43" s="65"/>
      <c r="CN43" s="65"/>
    </row>
    <row r="44" spans="2:92" ht="15.75" customHeight="1">
      <c r="B44" s="109" t="s">
        <v>45</v>
      </c>
      <c r="C44" s="110"/>
      <c r="D44" s="131">
        <v>30</v>
      </c>
      <c r="E44" s="87" t="s">
        <v>90</v>
      </c>
      <c r="F44" s="206">
        <f>'TV reitingai'!F126</f>
        <v>1.4</v>
      </c>
      <c r="G44" s="206">
        <f>'TV reitingai'!G126</f>
        <v>1.6</v>
      </c>
      <c r="H44" s="87">
        <v>134</v>
      </c>
      <c r="I44" s="181">
        <v>62.029700000010003</v>
      </c>
      <c r="J44" s="130" t="s">
        <v>16</v>
      </c>
      <c r="K44" s="130" t="s">
        <v>16</v>
      </c>
      <c r="L44" s="199">
        <f t="shared" si="11"/>
        <v>8311.9798000013398</v>
      </c>
      <c r="M44" s="88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5"/>
      <c r="CA44" s="65"/>
      <c r="CB44" s="65"/>
      <c r="CC44" s="65"/>
      <c r="CD44" s="65"/>
      <c r="CE44" s="65"/>
      <c r="CF44" s="65"/>
      <c r="CG44" s="65"/>
      <c r="CH44" s="65"/>
      <c r="CI44" s="65"/>
      <c r="CJ44" s="65"/>
      <c r="CK44" s="65"/>
      <c r="CL44" s="65"/>
      <c r="CM44" s="65"/>
      <c r="CN44" s="65"/>
    </row>
    <row r="45" spans="2:92" ht="15.75" customHeight="1">
      <c r="B45" s="109" t="s">
        <v>45</v>
      </c>
      <c r="C45" s="110"/>
      <c r="D45" s="131">
        <v>30</v>
      </c>
      <c r="E45" s="87" t="s">
        <v>91</v>
      </c>
      <c r="F45" s="206">
        <f>'TV reitingai'!F127</f>
        <v>1.3</v>
      </c>
      <c r="G45" s="206">
        <f>'TV reitingai'!G127</f>
        <v>1.4</v>
      </c>
      <c r="H45" s="87"/>
      <c r="I45" s="126">
        <v>62.029700000010003</v>
      </c>
      <c r="J45" s="130" t="s">
        <v>16</v>
      </c>
      <c r="K45" s="130" t="s">
        <v>16</v>
      </c>
      <c r="L45" s="127">
        <f t="shared" si="11"/>
        <v>0</v>
      </c>
      <c r="M45" s="88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5"/>
      <c r="CA45" s="65"/>
      <c r="CB45" s="65"/>
      <c r="CC45" s="65"/>
      <c r="CD45" s="65"/>
      <c r="CE45" s="65"/>
      <c r="CF45" s="65"/>
      <c r="CG45" s="65"/>
      <c r="CH45" s="65"/>
      <c r="CI45" s="65"/>
      <c r="CJ45" s="65"/>
      <c r="CK45" s="65"/>
      <c r="CL45" s="65"/>
      <c r="CM45" s="65"/>
      <c r="CN45" s="65"/>
    </row>
    <row r="46" spans="2:92" ht="15.75" customHeight="1">
      <c r="B46" s="109" t="s">
        <v>45</v>
      </c>
      <c r="C46" s="110"/>
      <c r="D46" s="131">
        <v>30</v>
      </c>
      <c r="E46" s="87" t="s">
        <v>92</v>
      </c>
      <c r="F46" s="206">
        <f>'TV reitingai'!F128</f>
        <v>1.9</v>
      </c>
      <c r="G46" s="206">
        <f>'TV reitingai'!G128</f>
        <v>2.2000000000000002</v>
      </c>
      <c r="H46" s="87"/>
      <c r="I46" s="126">
        <v>62.029700000010003</v>
      </c>
      <c r="J46" s="130" t="s">
        <v>16</v>
      </c>
      <c r="K46" s="130" t="s">
        <v>16</v>
      </c>
      <c r="L46" s="127">
        <f t="shared" si="11"/>
        <v>0</v>
      </c>
      <c r="M46" s="88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/>
      <c r="BX46" s="65"/>
      <c r="BY46" s="65"/>
      <c r="BZ46" s="65"/>
      <c r="CA46" s="65"/>
      <c r="CB46" s="65"/>
      <c r="CC46" s="65"/>
      <c r="CD46" s="65"/>
      <c r="CE46" s="65"/>
      <c r="CF46" s="65"/>
      <c r="CG46" s="65"/>
      <c r="CH46" s="65"/>
      <c r="CI46" s="65"/>
      <c r="CJ46" s="65"/>
      <c r="CK46" s="65"/>
      <c r="CL46" s="65"/>
      <c r="CM46" s="65"/>
      <c r="CN46" s="65"/>
    </row>
    <row r="47" spans="2:92" ht="15.75" customHeight="1">
      <c r="B47" s="109" t="s">
        <v>45</v>
      </c>
      <c r="C47" s="110"/>
      <c r="D47" s="131">
        <v>30</v>
      </c>
      <c r="E47" s="87" t="s">
        <v>93</v>
      </c>
      <c r="F47" s="206">
        <f>'TV reitingai'!F129</f>
        <v>1</v>
      </c>
      <c r="G47" s="206">
        <f>'TV reitingai'!G129</f>
        <v>1.3</v>
      </c>
      <c r="H47" s="87"/>
      <c r="I47" s="126">
        <v>62.029700000010003</v>
      </c>
      <c r="J47" s="130" t="s">
        <v>16</v>
      </c>
      <c r="K47" s="130" t="s">
        <v>16</v>
      </c>
      <c r="L47" s="127">
        <f t="shared" si="11"/>
        <v>0</v>
      </c>
      <c r="M47" s="88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5"/>
      <c r="CA47" s="65"/>
      <c r="CB47" s="65"/>
      <c r="CC47" s="65"/>
      <c r="CD47" s="65"/>
      <c r="CE47" s="65"/>
      <c r="CF47" s="65"/>
      <c r="CG47" s="65"/>
      <c r="CH47" s="65"/>
      <c r="CI47" s="65"/>
      <c r="CJ47" s="65"/>
      <c r="CK47" s="65"/>
      <c r="CL47" s="65"/>
      <c r="CM47" s="65"/>
      <c r="CN47" s="65"/>
    </row>
    <row r="48" spans="2:92" ht="15.75" customHeight="1">
      <c r="B48" s="109" t="s">
        <v>45</v>
      </c>
      <c r="C48" s="110"/>
      <c r="D48" s="131">
        <v>30</v>
      </c>
      <c r="E48" s="87" t="s">
        <v>94</v>
      </c>
      <c r="F48" s="206">
        <f>'TV reitingai'!F130</f>
        <v>1.3</v>
      </c>
      <c r="G48" s="206">
        <f>'TV reitingai'!G130</f>
        <v>1.9</v>
      </c>
      <c r="H48" s="87"/>
      <c r="I48" s="126">
        <v>62.029700000010003</v>
      </c>
      <c r="J48" s="130" t="s">
        <v>16</v>
      </c>
      <c r="K48" s="130" t="s">
        <v>16</v>
      </c>
      <c r="L48" s="127">
        <f t="shared" si="11"/>
        <v>0</v>
      </c>
      <c r="M48" s="88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5"/>
      <c r="CA48" s="65"/>
      <c r="CB48" s="65"/>
      <c r="CC48" s="65"/>
      <c r="CD48" s="65"/>
      <c r="CE48" s="65"/>
      <c r="CF48" s="65"/>
      <c r="CG48" s="65"/>
      <c r="CH48" s="65"/>
      <c r="CI48" s="65"/>
      <c r="CJ48" s="65"/>
      <c r="CK48" s="65"/>
      <c r="CL48" s="65"/>
      <c r="CM48" s="65"/>
      <c r="CN48" s="65"/>
    </row>
    <row r="49" spans="2:92" ht="15.75" customHeight="1">
      <c r="B49" s="109" t="s">
        <v>45</v>
      </c>
      <c r="C49" s="110"/>
      <c r="D49" s="131">
        <v>30</v>
      </c>
      <c r="E49" s="87" t="s">
        <v>95</v>
      </c>
      <c r="F49" s="206">
        <f>'TV reitingai'!F131</f>
        <v>0.7</v>
      </c>
      <c r="G49" s="206">
        <f>'TV reitingai'!G131</f>
        <v>1</v>
      </c>
      <c r="H49" s="87"/>
      <c r="I49" s="126">
        <v>62.029700000010003</v>
      </c>
      <c r="J49" s="130" t="s">
        <v>16</v>
      </c>
      <c r="K49" s="130" t="s">
        <v>16</v>
      </c>
      <c r="L49" s="127">
        <f t="shared" si="11"/>
        <v>0</v>
      </c>
      <c r="M49" s="88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5"/>
      <c r="CA49" s="65"/>
      <c r="CB49" s="65"/>
      <c r="CC49" s="65"/>
      <c r="CD49" s="65"/>
      <c r="CE49" s="65"/>
      <c r="CF49" s="65"/>
      <c r="CG49" s="65"/>
      <c r="CH49" s="65"/>
      <c r="CI49" s="65"/>
      <c r="CJ49" s="65"/>
      <c r="CK49" s="65"/>
      <c r="CL49" s="65"/>
      <c r="CM49" s="65"/>
      <c r="CN49" s="65"/>
    </row>
    <row r="50" spans="2:92" ht="15.75" customHeight="1">
      <c r="B50" s="165" t="s">
        <v>45</v>
      </c>
      <c r="C50" s="166"/>
      <c r="D50" s="167">
        <v>30</v>
      </c>
      <c r="E50" s="168" t="s">
        <v>96</v>
      </c>
      <c r="F50" s="208">
        <f>'TV reitingai'!F132</f>
        <v>0.4</v>
      </c>
      <c r="G50" s="208">
        <f>'TV reitingai'!G132</f>
        <v>0.6</v>
      </c>
      <c r="H50" s="168"/>
      <c r="I50" s="169">
        <v>62.029700000010003</v>
      </c>
      <c r="J50" s="170" t="s">
        <v>16</v>
      </c>
      <c r="K50" s="170" t="s">
        <v>16</v>
      </c>
      <c r="L50" s="127">
        <f t="shared" si="11"/>
        <v>0</v>
      </c>
      <c r="M50" s="88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5"/>
      <c r="CA50" s="65"/>
      <c r="CB50" s="65"/>
      <c r="CC50" s="65"/>
      <c r="CD50" s="65"/>
      <c r="CE50" s="65"/>
      <c r="CF50" s="65"/>
      <c r="CG50" s="65"/>
      <c r="CH50" s="65"/>
      <c r="CI50" s="65"/>
      <c r="CJ50" s="65"/>
      <c r="CK50" s="65"/>
      <c r="CL50" s="65"/>
      <c r="CM50" s="65"/>
      <c r="CN50" s="65"/>
    </row>
    <row r="51" spans="2:92" ht="15.75" customHeight="1">
      <c r="B51" s="109" t="s">
        <v>46</v>
      </c>
      <c r="C51" s="110"/>
      <c r="D51" s="131">
        <v>30</v>
      </c>
      <c r="E51" s="87" t="s">
        <v>89</v>
      </c>
      <c r="F51" s="206">
        <f>'TV reitingai'!F169</f>
        <v>0.2</v>
      </c>
      <c r="G51" s="206">
        <f>'TV reitingai'!G169</f>
        <v>0.2</v>
      </c>
      <c r="H51" s="87">
        <v>629</v>
      </c>
      <c r="I51" s="126">
        <v>62.029700000010003</v>
      </c>
      <c r="J51" s="130" t="s">
        <v>16</v>
      </c>
      <c r="K51" s="130" t="s">
        <v>16</v>
      </c>
      <c r="L51" s="200">
        <f t="shared" si="11"/>
        <v>39016.68130000629</v>
      </c>
      <c r="M51" s="88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  <c r="CB51" s="65"/>
      <c r="CC51" s="65"/>
      <c r="CD51" s="65"/>
      <c r="CE51" s="65"/>
      <c r="CF51" s="65"/>
      <c r="CG51" s="65"/>
      <c r="CH51" s="65"/>
      <c r="CI51" s="65"/>
      <c r="CJ51" s="65"/>
      <c r="CK51" s="65"/>
      <c r="CL51" s="65"/>
      <c r="CM51" s="65"/>
      <c r="CN51" s="65"/>
    </row>
    <row r="52" spans="2:92" ht="15.75" customHeight="1">
      <c r="B52" s="109" t="s">
        <v>46</v>
      </c>
      <c r="C52" s="110"/>
      <c r="D52" s="131">
        <v>30</v>
      </c>
      <c r="E52" s="87" t="s">
        <v>79</v>
      </c>
      <c r="F52" s="206">
        <f>'TV reitingai'!F170</f>
        <v>0.3</v>
      </c>
      <c r="G52" s="206">
        <f>'TV reitingai'!G170</f>
        <v>0.3</v>
      </c>
      <c r="H52" s="87"/>
      <c r="I52" s="126">
        <v>62.029700000010003</v>
      </c>
      <c r="J52" s="130" t="s">
        <v>16</v>
      </c>
      <c r="K52" s="130" t="s">
        <v>16</v>
      </c>
      <c r="L52" s="127">
        <f t="shared" si="11"/>
        <v>0</v>
      </c>
      <c r="M52" s="88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5"/>
      <c r="CA52" s="65"/>
      <c r="CB52" s="65"/>
      <c r="CC52" s="65"/>
      <c r="CD52" s="65"/>
      <c r="CE52" s="65"/>
      <c r="CF52" s="65"/>
      <c r="CG52" s="65"/>
      <c r="CH52" s="65"/>
      <c r="CI52" s="65"/>
      <c r="CJ52" s="65"/>
      <c r="CK52" s="65"/>
      <c r="CL52" s="65"/>
      <c r="CM52" s="65"/>
      <c r="CN52" s="65"/>
    </row>
    <row r="53" spans="2:92" ht="15.75" customHeight="1">
      <c r="B53" s="109" t="s">
        <v>46</v>
      </c>
      <c r="C53" s="110"/>
      <c r="D53" s="56">
        <v>30</v>
      </c>
      <c r="E53" s="87" t="s">
        <v>80</v>
      </c>
      <c r="F53" s="206">
        <f>'TV reitingai'!F171</f>
        <v>0.2</v>
      </c>
      <c r="G53" s="206">
        <f>'TV reitingai'!G171</f>
        <v>0.3</v>
      </c>
      <c r="H53" s="87"/>
      <c r="I53" s="126">
        <v>62.029700000010003</v>
      </c>
      <c r="J53" s="130" t="s">
        <v>16</v>
      </c>
      <c r="K53" s="130" t="s">
        <v>16</v>
      </c>
      <c r="L53" s="127">
        <f t="shared" si="11"/>
        <v>0</v>
      </c>
      <c r="M53" s="88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5"/>
      <c r="CA53" s="65"/>
      <c r="CB53" s="65"/>
      <c r="CC53" s="65"/>
      <c r="CD53" s="65"/>
      <c r="CE53" s="65"/>
      <c r="CF53" s="65"/>
      <c r="CG53" s="65"/>
      <c r="CH53" s="65"/>
      <c r="CI53" s="65"/>
      <c r="CJ53" s="65"/>
      <c r="CK53" s="65"/>
      <c r="CL53" s="65"/>
      <c r="CM53" s="65"/>
      <c r="CN53" s="65"/>
    </row>
    <row r="54" spans="2:92" ht="15.75" customHeight="1">
      <c r="B54" s="109" t="s">
        <v>46</v>
      </c>
      <c r="C54" s="110"/>
      <c r="D54" s="131">
        <v>30</v>
      </c>
      <c r="E54" s="87" t="s">
        <v>81</v>
      </c>
      <c r="F54" s="206">
        <f>'TV reitingai'!F172</f>
        <v>0.2</v>
      </c>
      <c r="G54" s="206">
        <f>'TV reitingai'!G172</f>
        <v>0.2</v>
      </c>
      <c r="H54" s="87"/>
      <c r="I54" s="126">
        <v>62.029700000010003</v>
      </c>
      <c r="J54" s="130" t="s">
        <v>16</v>
      </c>
      <c r="K54" s="130" t="s">
        <v>16</v>
      </c>
      <c r="L54" s="127">
        <f t="shared" si="11"/>
        <v>0</v>
      </c>
      <c r="M54" s="88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5"/>
      <c r="CA54" s="65"/>
      <c r="CB54" s="65"/>
      <c r="CC54" s="65"/>
      <c r="CD54" s="65"/>
      <c r="CE54" s="65"/>
      <c r="CF54" s="65"/>
      <c r="CG54" s="65"/>
      <c r="CH54" s="65"/>
      <c r="CI54" s="65"/>
      <c r="CJ54" s="65"/>
      <c r="CK54" s="65"/>
      <c r="CL54" s="65"/>
      <c r="CM54" s="65"/>
      <c r="CN54" s="65"/>
    </row>
    <row r="55" spans="2:92" ht="15.75" customHeight="1">
      <c r="B55" s="109" t="s">
        <v>46</v>
      </c>
      <c r="C55" s="110"/>
      <c r="D55" s="131">
        <v>30</v>
      </c>
      <c r="E55" s="87" t="s">
        <v>82</v>
      </c>
      <c r="F55" s="206">
        <f>'TV reitingai'!F173</f>
        <v>0.2</v>
      </c>
      <c r="G55" s="206">
        <f>'TV reitingai'!G173</f>
        <v>0.3</v>
      </c>
      <c r="H55" s="87"/>
      <c r="I55" s="126">
        <v>62.029700000010003</v>
      </c>
      <c r="J55" s="130" t="s">
        <v>16</v>
      </c>
      <c r="K55" s="130" t="s">
        <v>16</v>
      </c>
      <c r="L55" s="127">
        <f t="shared" si="11"/>
        <v>0</v>
      </c>
      <c r="M55" s="88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5"/>
      <c r="CA55" s="65"/>
      <c r="CB55" s="65"/>
      <c r="CC55" s="65"/>
      <c r="CD55" s="65"/>
      <c r="CE55" s="65"/>
      <c r="CF55" s="65"/>
      <c r="CG55" s="65"/>
      <c r="CH55" s="65"/>
      <c r="CI55" s="65"/>
      <c r="CJ55" s="65"/>
      <c r="CK55" s="65"/>
      <c r="CL55" s="65"/>
      <c r="CM55" s="65"/>
      <c r="CN55" s="65"/>
    </row>
    <row r="56" spans="2:92" ht="15.75" customHeight="1">
      <c r="B56" s="109" t="s">
        <v>46</v>
      </c>
      <c r="C56" s="110"/>
      <c r="D56" s="131">
        <v>30</v>
      </c>
      <c r="E56" s="87" t="s">
        <v>83</v>
      </c>
      <c r="F56" s="206">
        <f>'TV reitingai'!F174</f>
        <v>0.3</v>
      </c>
      <c r="G56" s="206">
        <f>'TV reitingai'!G174</f>
        <v>0.3</v>
      </c>
      <c r="H56" s="87"/>
      <c r="I56" s="126">
        <v>62.029700000010003</v>
      </c>
      <c r="J56" s="130" t="s">
        <v>16</v>
      </c>
      <c r="K56" s="130" t="s">
        <v>16</v>
      </c>
      <c r="L56" s="127">
        <f t="shared" si="11"/>
        <v>0</v>
      </c>
      <c r="M56" s="88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5"/>
      <c r="CA56" s="65"/>
      <c r="CB56" s="65"/>
      <c r="CC56" s="65"/>
      <c r="CD56" s="65"/>
      <c r="CE56" s="65"/>
      <c r="CF56" s="65"/>
      <c r="CG56" s="65"/>
      <c r="CH56" s="65"/>
      <c r="CI56" s="65"/>
      <c r="CJ56" s="65"/>
      <c r="CK56" s="65"/>
      <c r="CL56" s="65"/>
      <c r="CM56" s="65"/>
      <c r="CN56" s="65"/>
    </row>
    <row r="57" spans="2:92" ht="15.75" customHeight="1">
      <c r="B57" s="109" t="s">
        <v>46</v>
      </c>
      <c r="C57" s="110"/>
      <c r="D57" s="131">
        <v>30</v>
      </c>
      <c r="E57" s="87" t="s">
        <v>84</v>
      </c>
      <c r="F57" s="206">
        <f>'TV reitingai'!F175</f>
        <v>0.3</v>
      </c>
      <c r="G57" s="206">
        <f>'TV reitingai'!G175</f>
        <v>0.3</v>
      </c>
      <c r="H57" s="87"/>
      <c r="I57" s="126">
        <v>62.029700000010003</v>
      </c>
      <c r="J57" s="130" t="s">
        <v>16</v>
      </c>
      <c r="K57" s="130" t="s">
        <v>16</v>
      </c>
      <c r="L57" s="127">
        <f t="shared" si="11"/>
        <v>0</v>
      </c>
      <c r="M57" s="88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5"/>
      <c r="CA57" s="65"/>
      <c r="CB57" s="65"/>
      <c r="CC57" s="65"/>
      <c r="CD57" s="65"/>
      <c r="CE57" s="65"/>
      <c r="CF57" s="65"/>
      <c r="CG57" s="65"/>
      <c r="CH57" s="65"/>
      <c r="CI57" s="65"/>
      <c r="CJ57" s="65"/>
      <c r="CK57" s="65"/>
      <c r="CL57" s="65"/>
      <c r="CM57" s="65"/>
      <c r="CN57" s="65"/>
    </row>
    <row r="58" spans="2:92" ht="15.75" customHeight="1">
      <c r="B58" s="109" t="s">
        <v>46</v>
      </c>
      <c r="C58" s="110"/>
      <c r="D58" s="131">
        <v>30</v>
      </c>
      <c r="E58" s="87" t="s">
        <v>85</v>
      </c>
      <c r="F58" s="206">
        <f>'TV reitingai'!F176</f>
        <v>0.3</v>
      </c>
      <c r="G58" s="206">
        <f>'TV reitingai'!G176</f>
        <v>0.3</v>
      </c>
      <c r="H58" s="87"/>
      <c r="I58" s="126">
        <v>62.029700000010003</v>
      </c>
      <c r="J58" s="130" t="s">
        <v>16</v>
      </c>
      <c r="K58" s="130" t="s">
        <v>16</v>
      </c>
      <c r="L58" s="127">
        <f t="shared" si="11"/>
        <v>0</v>
      </c>
      <c r="M58" s="88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5"/>
      <c r="CA58" s="65"/>
      <c r="CB58" s="65"/>
      <c r="CC58" s="65"/>
      <c r="CD58" s="65"/>
      <c r="CE58" s="65"/>
      <c r="CF58" s="65"/>
      <c r="CG58" s="65"/>
      <c r="CH58" s="65"/>
      <c r="CI58" s="65"/>
      <c r="CJ58" s="65"/>
      <c r="CK58" s="65"/>
      <c r="CL58" s="65"/>
      <c r="CM58" s="65"/>
      <c r="CN58" s="65"/>
    </row>
    <row r="59" spans="2:92" ht="15.75" customHeight="1">
      <c r="B59" s="109" t="s">
        <v>46</v>
      </c>
      <c r="C59" s="110"/>
      <c r="D59" s="131">
        <v>30</v>
      </c>
      <c r="E59" s="87" t="s">
        <v>86</v>
      </c>
      <c r="F59" s="206">
        <f>'TV reitingai'!F177</f>
        <v>0.3</v>
      </c>
      <c r="G59" s="206">
        <f>'TV reitingai'!G177</f>
        <v>0.3</v>
      </c>
      <c r="H59" s="87"/>
      <c r="I59" s="126">
        <v>62.029700000010003</v>
      </c>
      <c r="J59" s="130" t="s">
        <v>16</v>
      </c>
      <c r="K59" s="130" t="s">
        <v>16</v>
      </c>
      <c r="L59" s="127">
        <f t="shared" si="11"/>
        <v>0</v>
      </c>
      <c r="M59" s="88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5"/>
      <c r="CA59" s="65"/>
      <c r="CB59" s="65"/>
      <c r="CC59" s="65"/>
      <c r="CD59" s="65"/>
      <c r="CE59" s="65"/>
      <c r="CF59" s="65"/>
      <c r="CG59" s="65"/>
      <c r="CH59" s="65"/>
      <c r="CI59" s="65"/>
      <c r="CJ59" s="65"/>
      <c r="CK59" s="65"/>
      <c r="CL59" s="65"/>
      <c r="CM59" s="65"/>
      <c r="CN59" s="65"/>
    </row>
    <row r="60" spans="2:92" ht="15.75" customHeight="1">
      <c r="B60" s="109" t="s">
        <v>46</v>
      </c>
      <c r="C60" s="110"/>
      <c r="D60" s="131">
        <v>30</v>
      </c>
      <c r="E60" s="87" t="s">
        <v>87</v>
      </c>
      <c r="F60" s="206">
        <f>'TV reitingai'!F178</f>
        <v>0.3</v>
      </c>
      <c r="G60" s="206">
        <f>'TV reitingai'!G178</f>
        <v>0.3</v>
      </c>
      <c r="H60" s="87"/>
      <c r="I60" s="126">
        <v>62.029700000010003</v>
      </c>
      <c r="J60" s="130" t="s">
        <v>16</v>
      </c>
      <c r="K60" s="130" t="s">
        <v>16</v>
      </c>
      <c r="L60" s="127">
        <f t="shared" si="11"/>
        <v>0</v>
      </c>
      <c r="M60" s="88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5"/>
      <c r="CA60" s="65"/>
      <c r="CB60" s="65"/>
      <c r="CC60" s="65"/>
      <c r="CD60" s="65"/>
      <c r="CE60" s="65"/>
      <c r="CF60" s="65"/>
      <c r="CG60" s="65"/>
      <c r="CH60" s="65"/>
      <c r="CI60" s="65"/>
      <c r="CJ60" s="65"/>
      <c r="CK60" s="65"/>
      <c r="CL60" s="65"/>
      <c r="CM60" s="65"/>
      <c r="CN60" s="65"/>
    </row>
    <row r="61" spans="2:92" ht="15.75" customHeight="1">
      <c r="B61" s="172" t="s">
        <v>46</v>
      </c>
      <c r="C61" s="173"/>
      <c r="D61" s="174">
        <v>30</v>
      </c>
      <c r="E61" s="175" t="s">
        <v>88</v>
      </c>
      <c r="F61" s="207">
        <f>'TV reitingai'!F179</f>
        <v>0.4</v>
      </c>
      <c r="G61" s="207">
        <f>'TV reitingai'!G179</f>
        <v>0.3</v>
      </c>
      <c r="H61" s="175"/>
      <c r="I61" s="126">
        <v>62.029700000010003</v>
      </c>
      <c r="J61" s="177" t="s">
        <v>16</v>
      </c>
      <c r="K61" s="177" t="s">
        <v>16</v>
      </c>
      <c r="L61" s="178">
        <f t="shared" si="11"/>
        <v>0</v>
      </c>
      <c r="M61" s="88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5"/>
      <c r="CA61" s="65"/>
      <c r="CB61" s="65"/>
      <c r="CC61" s="65"/>
      <c r="CD61" s="65"/>
      <c r="CE61" s="65"/>
      <c r="CF61" s="65"/>
      <c r="CG61" s="65"/>
      <c r="CH61" s="65"/>
      <c r="CI61" s="65"/>
      <c r="CJ61" s="65"/>
      <c r="CK61" s="65"/>
      <c r="CL61" s="65"/>
      <c r="CM61" s="65"/>
      <c r="CN61" s="65"/>
    </row>
    <row r="62" spans="2:92" ht="15.75" customHeight="1">
      <c r="B62" s="109" t="s">
        <v>46</v>
      </c>
      <c r="C62" s="110"/>
      <c r="D62" s="131">
        <v>30</v>
      </c>
      <c r="E62" s="87" t="s">
        <v>90</v>
      </c>
      <c r="F62" s="206">
        <f>'TV reitingai'!F180</f>
        <v>0.4</v>
      </c>
      <c r="G62" s="206">
        <f>'TV reitingai'!G180</f>
        <v>0.4</v>
      </c>
      <c r="H62" s="87">
        <v>629</v>
      </c>
      <c r="I62" s="181">
        <v>62.029700000010003</v>
      </c>
      <c r="J62" s="130" t="s">
        <v>16</v>
      </c>
      <c r="K62" s="130" t="s">
        <v>16</v>
      </c>
      <c r="L62" s="127">
        <f t="shared" si="11"/>
        <v>39016.68130000629</v>
      </c>
      <c r="M62" s="88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</row>
    <row r="63" spans="2:92" ht="15.75" customHeight="1">
      <c r="B63" s="109" t="s">
        <v>46</v>
      </c>
      <c r="C63" s="110"/>
      <c r="D63" s="131">
        <v>30</v>
      </c>
      <c r="E63" s="87" t="s">
        <v>91</v>
      </c>
      <c r="F63" s="206">
        <f>'TV reitingai'!F181</f>
        <v>0.3</v>
      </c>
      <c r="G63" s="206">
        <f>'TV reitingai'!G181</f>
        <v>0.3</v>
      </c>
      <c r="H63" s="87"/>
      <c r="I63" s="126">
        <v>62.029700000010003</v>
      </c>
      <c r="J63" s="130" t="s">
        <v>16</v>
      </c>
      <c r="K63" s="130" t="s">
        <v>16</v>
      </c>
      <c r="L63" s="127">
        <f t="shared" si="11"/>
        <v>0</v>
      </c>
      <c r="M63" s="88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  <c r="BP63" s="65"/>
      <c r="BQ63" s="65"/>
      <c r="BR63" s="65"/>
      <c r="BS63" s="65"/>
      <c r="BT63" s="65"/>
      <c r="BU63" s="65"/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</row>
    <row r="64" spans="2:92" ht="15.75" customHeight="1">
      <c r="B64" s="109" t="s">
        <v>46</v>
      </c>
      <c r="C64" s="110"/>
      <c r="D64" s="131">
        <v>30</v>
      </c>
      <c r="E64" s="87" t="s">
        <v>92</v>
      </c>
      <c r="F64" s="206">
        <f>'TV reitingai'!F182</f>
        <v>0.4</v>
      </c>
      <c r="G64" s="206">
        <f>'TV reitingai'!G182</f>
        <v>0.3</v>
      </c>
      <c r="H64" s="87"/>
      <c r="I64" s="126">
        <v>62.029700000010003</v>
      </c>
      <c r="J64" s="130" t="s">
        <v>16</v>
      </c>
      <c r="K64" s="130" t="s">
        <v>16</v>
      </c>
      <c r="L64" s="127">
        <f t="shared" si="11"/>
        <v>0</v>
      </c>
      <c r="M64" s="88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</row>
    <row r="65" spans="2:92" ht="15.75" customHeight="1">
      <c r="B65" s="109" t="s">
        <v>46</v>
      </c>
      <c r="C65" s="110"/>
      <c r="D65" s="131">
        <v>30</v>
      </c>
      <c r="E65" s="87" t="s">
        <v>93</v>
      </c>
      <c r="F65" s="206">
        <f>'TV reitingai'!F183</f>
        <v>0.5</v>
      </c>
      <c r="G65" s="206">
        <f>'TV reitingai'!G183</f>
        <v>0.4</v>
      </c>
      <c r="H65" s="87"/>
      <c r="I65" s="126">
        <v>62.029700000010003</v>
      </c>
      <c r="J65" s="130" t="s">
        <v>16</v>
      </c>
      <c r="K65" s="130" t="s">
        <v>16</v>
      </c>
      <c r="L65" s="127">
        <f t="shared" si="11"/>
        <v>0</v>
      </c>
      <c r="M65" s="88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65"/>
      <c r="BM65" s="65"/>
      <c r="BN65" s="65"/>
      <c r="BO65" s="65"/>
      <c r="BP65" s="65"/>
      <c r="BQ65" s="65"/>
      <c r="BR65" s="65"/>
      <c r="BS65" s="65"/>
      <c r="BT65" s="65"/>
      <c r="BU65" s="65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</row>
    <row r="66" spans="2:92" ht="15.75" customHeight="1">
      <c r="B66" s="109" t="s">
        <v>46</v>
      </c>
      <c r="C66" s="110"/>
      <c r="D66" s="131">
        <v>30</v>
      </c>
      <c r="E66" s="87" t="s">
        <v>94</v>
      </c>
      <c r="F66" s="206">
        <f>'TV reitingai'!F184</f>
        <v>0.6</v>
      </c>
      <c r="G66" s="206">
        <f>'TV reitingai'!G184</f>
        <v>0.6</v>
      </c>
      <c r="H66" s="87"/>
      <c r="I66" s="126">
        <v>62.029700000010003</v>
      </c>
      <c r="J66" s="130" t="s">
        <v>16</v>
      </c>
      <c r="K66" s="130" t="s">
        <v>16</v>
      </c>
      <c r="L66" s="127">
        <f t="shared" si="11"/>
        <v>0</v>
      </c>
      <c r="M66" s="88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</row>
    <row r="67" spans="2:92" ht="15.75" customHeight="1">
      <c r="B67" s="109" t="s">
        <v>46</v>
      </c>
      <c r="C67" s="110"/>
      <c r="D67" s="131">
        <v>30</v>
      </c>
      <c r="E67" s="87" t="s">
        <v>95</v>
      </c>
      <c r="F67" s="206">
        <f>'TV reitingai'!F185</f>
        <v>0.6</v>
      </c>
      <c r="G67" s="206">
        <f>'TV reitingai'!G185</f>
        <v>0.5</v>
      </c>
      <c r="H67" s="87"/>
      <c r="I67" s="126">
        <v>62.029700000010003</v>
      </c>
      <c r="J67" s="130" t="s">
        <v>16</v>
      </c>
      <c r="K67" s="130" t="s">
        <v>16</v>
      </c>
      <c r="L67" s="127">
        <f t="shared" si="11"/>
        <v>0</v>
      </c>
      <c r="M67" s="88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  <c r="BG67" s="65"/>
      <c r="BH67" s="65"/>
      <c r="BI67" s="65"/>
      <c r="BJ67" s="65"/>
      <c r="BK67" s="65"/>
      <c r="BL67" s="65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</row>
    <row r="68" spans="2:92" ht="15.75" customHeight="1">
      <c r="B68" s="165" t="s">
        <v>46</v>
      </c>
      <c r="C68" s="166"/>
      <c r="D68" s="167">
        <v>30</v>
      </c>
      <c r="E68" s="168" t="s">
        <v>96</v>
      </c>
      <c r="F68" s="208">
        <f>'TV reitingai'!F186</f>
        <v>0.4</v>
      </c>
      <c r="G68" s="208">
        <f>'TV reitingai'!G186</f>
        <v>0.4</v>
      </c>
      <c r="H68" s="168"/>
      <c r="I68" s="169">
        <v>62.029700000010003</v>
      </c>
      <c r="J68" s="170" t="s">
        <v>16</v>
      </c>
      <c r="K68" s="170" t="s">
        <v>16</v>
      </c>
      <c r="L68" s="171">
        <f t="shared" si="11"/>
        <v>0</v>
      </c>
      <c r="M68" s="88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5"/>
    </row>
    <row r="69" spans="2:92" ht="15.75" customHeight="1">
      <c r="B69" s="109" t="s">
        <v>50</v>
      </c>
      <c r="C69" s="110"/>
      <c r="D69" s="131">
        <v>30</v>
      </c>
      <c r="E69" s="87" t="s">
        <v>89</v>
      </c>
      <c r="F69" s="206">
        <f>'TV reitingai'!F7</f>
        <v>0.3</v>
      </c>
      <c r="G69" s="206">
        <f>'TV reitingai'!G7</f>
        <v>0.3</v>
      </c>
      <c r="H69" s="87">
        <v>3</v>
      </c>
      <c r="I69" s="126">
        <v>150</v>
      </c>
      <c r="J69" s="130" t="s">
        <v>16</v>
      </c>
      <c r="K69" s="130" t="s">
        <v>16</v>
      </c>
      <c r="L69" s="127">
        <f t="shared" si="11"/>
        <v>450</v>
      </c>
      <c r="M69" s="88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  <c r="CK69" s="65"/>
      <c r="CL69" s="65"/>
      <c r="CM69" s="65"/>
      <c r="CN69" s="65"/>
    </row>
    <row r="70" spans="2:92" ht="15.75" customHeight="1">
      <c r="B70" s="109" t="s">
        <v>50</v>
      </c>
      <c r="C70" s="110"/>
      <c r="D70" s="131">
        <v>30</v>
      </c>
      <c r="E70" s="87" t="s">
        <v>79</v>
      </c>
      <c r="F70" s="206">
        <f>'TV reitingai'!F8</f>
        <v>0.4</v>
      </c>
      <c r="G70" s="206">
        <f>'TV reitingai'!G8</f>
        <v>0.4</v>
      </c>
      <c r="H70" s="87"/>
      <c r="I70" s="126">
        <v>150</v>
      </c>
      <c r="J70" s="130" t="s">
        <v>16</v>
      </c>
      <c r="K70" s="130" t="s">
        <v>16</v>
      </c>
      <c r="L70" s="127">
        <f t="shared" si="11"/>
        <v>0</v>
      </c>
      <c r="M70" s="88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</row>
    <row r="71" spans="2:92" ht="15.75" customHeight="1">
      <c r="B71" s="109" t="s">
        <v>50</v>
      </c>
      <c r="C71" s="110"/>
      <c r="D71" s="56">
        <v>30</v>
      </c>
      <c r="E71" s="87" t="s">
        <v>80</v>
      </c>
      <c r="F71" s="206">
        <f>'TV reitingai'!F9</f>
        <v>0.9</v>
      </c>
      <c r="G71" s="206">
        <f>'TV reitingai'!G9</f>
        <v>0.8</v>
      </c>
      <c r="H71" s="87"/>
      <c r="I71" s="126">
        <v>150</v>
      </c>
      <c r="J71" s="130" t="s">
        <v>16</v>
      </c>
      <c r="K71" s="130" t="s">
        <v>16</v>
      </c>
      <c r="L71" s="127">
        <f t="shared" si="11"/>
        <v>0</v>
      </c>
      <c r="M71" s="88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5"/>
      <c r="BD71" s="65"/>
      <c r="BE71" s="65"/>
      <c r="BF71" s="65"/>
      <c r="BG71" s="65"/>
      <c r="BH71" s="65"/>
      <c r="BI71" s="65"/>
      <c r="BJ71" s="65"/>
      <c r="BK71" s="65"/>
      <c r="BL71" s="65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</row>
    <row r="72" spans="2:92" ht="15.75" customHeight="1">
      <c r="B72" s="109" t="s">
        <v>50</v>
      </c>
      <c r="C72" s="110"/>
      <c r="D72" s="131">
        <v>30</v>
      </c>
      <c r="E72" s="87" t="s">
        <v>81</v>
      </c>
      <c r="F72" s="206">
        <f>'TV reitingai'!F10</f>
        <v>1</v>
      </c>
      <c r="G72" s="206">
        <f>'TV reitingai'!G10</f>
        <v>0.8</v>
      </c>
      <c r="H72" s="87"/>
      <c r="I72" s="126">
        <v>150</v>
      </c>
      <c r="J72" s="130" t="s">
        <v>16</v>
      </c>
      <c r="K72" s="130" t="s">
        <v>16</v>
      </c>
      <c r="L72" s="127">
        <f t="shared" si="11"/>
        <v>0</v>
      </c>
      <c r="M72" s="88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  <c r="BG72" s="65"/>
      <c r="BH72" s="65"/>
      <c r="BI72" s="65"/>
      <c r="BJ72" s="65"/>
      <c r="BK72" s="65"/>
      <c r="BL72" s="65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/>
      <c r="CK72" s="65"/>
      <c r="CL72" s="65"/>
      <c r="CM72" s="65"/>
      <c r="CN72" s="65"/>
    </row>
    <row r="73" spans="2:92" ht="15.75" customHeight="1">
      <c r="B73" s="109" t="s">
        <v>50</v>
      </c>
      <c r="C73" s="110"/>
      <c r="D73" s="131">
        <v>30</v>
      </c>
      <c r="E73" s="87" t="s">
        <v>82</v>
      </c>
      <c r="F73" s="206">
        <f>'TV reitingai'!F11</f>
        <v>1.5</v>
      </c>
      <c r="G73" s="206">
        <f>'TV reitingai'!G11</f>
        <v>1.6</v>
      </c>
      <c r="H73" s="87"/>
      <c r="I73" s="126">
        <v>150</v>
      </c>
      <c r="J73" s="130" t="s">
        <v>16</v>
      </c>
      <c r="K73" s="130" t="s">
        <v>16</v>
      </c>
      <c r="L73" s="127">
        <f t="shared" si="11"/>
        <v>0</v>
      </c>
      <c r="M73" s="88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5"/>
      <c r="BB73" s="65"/>
      <c r="BC73" s="65"/>
      <c r="BD73" s="65"/>
      <c r="BE73" s="65"/>
      <c r="BF73" s="65"/>
      <c r="BG73" s="65"/>
      <c r="BH73" s="65"/>
      <c r="BI73" s="65"/>
      <c r="BJ73" s="65"/>
      <c r="BK73" s="65"/>
      <c r="BL73" s="65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65"/>
      <c r="CI73" s="65"/>
      <c r="CJ73" s="65"/>
      <c r="CK73" s="65"/>
      <c r="CL73" s="65"/>
      <c r="CM73" s="65"/>
      <c r="CN73" s="65"/>
    </row>
    <row r="74" spans="2:92" ht="15.75" customHeight="1">
      <c r="B74" s="109" t="s">
        <v>50</v>
      </c>
      <c r="C74" s="110"/>
      <c r="D74" s="131">
        <v>30</v>
      </c>
      <c r="E74" s="87" t="s">
        <v>83</v>
      </c>
      <c r="F74" s="206">
        <f>'TV reitingai'!F12</f>
        <v>1.1000000000000001</v>
      </c>
      <c r="G74" s="206">
        <f>'TV reitingai'!G12</f>
        <v>1.1000000000000001</v>
      </c>
      <c r="H74" s="87"/>
      <c r="I74" s="126">
        <v>150</v>
      </c>
      <c r="J74" s="130" t="s">
        <v>16</v>
      </c>
      <c r="K74" s="130" t="s">
        <v>16</v>
      </c>
      <c r="L74" s="127">
        <f t="shared" si="11"/>
        <v>0</v>
      </c>
      <c r="M74" s="88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/>
      <c r="CK74" s="65"/>
      <c r="CL74" s="65"/>
      <c r="CM74" s="65"/>
      <c r="CN74" s="65"/>
    </row>
    <row r="75" spans="2:92" ht="15.75" customHeight="1">
      <c r="B75" s="109" t="s">
        <v>50</v>
      </c>
      <c r="C75" s="110"/>
      <c r="D75" s="131">
        <v>30</v>
      </c>
      <c r="E75" s="87" t="s">
        <v>84</v>
      </c>
      <c r="F75" s="206">
        <f>'TV reitingai'!F13</f>
        <v>1.3</v>
      </c>
      <c r="G75" s="206">
        <f>'TV reitingai'!G13</f>
        <v>1.4</v>
      </c>
      <c r="H75" s="87"/>
      <c r="I75" s="126">
        <v>150</v>
      </c>
      <c r="J75" s="130" t="s">
        <v>16</v>
      </c>
      <c r="K75" s="130" t="s">
        <v>16</v>
      </c>
      <c r="L75" s="127">
        <f t="shared" si="11"/>
        <v>0</v>
      </c>
      <c r="M75" s="88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5"/>
      <c r="CA75" s="65"/>
      <c r="CB75" s="65"/>
      <c r="CC75" s="65"/>
      <c r="CD75" s="65"/>
      <c r="CE75" s="65"/>
      <c r="CF75" s="65"/>
      <c r="CG75" s="65"/>
      <c r="CH75" s="65"/>
      <c r="CI75" s="65"/>
      <c r="CJ75" s="65"/>
      <c r="CK75" s="65"/>
      <c r="CL75" s="65"/>
      <c r="CM75" s="65"/>
      <c r="CN75" s="65"/>
    </row>
    <row r="76" spans="2:92" ht="15.75" customHeight="1">
      <c r="B76" s="109" t="s">
        <v>50</v>
      </c>
      <c r="C76" s="110"/>
      <c r="D76" s="131">
        <v>30</v>
      </c>
      <c r="E76" s="87" t="s">
        <v>85</v>
      </c>
      <c r="F76" s="206">
        <f>'TV reitingai'!F14</f>
        <v>1.4</v>
      </c>
      <c r="G76" s="206">
        <f>'TV reitingai'!G14</f>
        <v>1.6</v>
      </c>
      <c r="H76" s="87"/>
      <c r="I76" s="126">
        <v>150</v>
      </c>
      <c r="J76" s="130" t="s">
        <v>16</v>
      </c>
      <c r="K76" s="130" t="s">
        <v>16</v>
      </c>
      <c r="L76" s="127">
        <f t="shared" si="11"/>
        <v>0</v>
      </c>
      <c r="M76" s="88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5"/>
      <c r="BD76" s="65"/>
      <c r="BE76" s="65"/>
      <c r="BF76" s="65"/>
      <c r="BG76" s="65"/>
      <c r="BH76" s="65"/>
      <c r="BI76" s="65"/>
      <c r="BJ76" s="65"/>
      <c r="BK76" s="65"/>
      <c r="BL76" s="65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5"/>
      <c r="CA76" s="65"/>
      <c r="CB76" s="65"/>
      <c r="CC76" s="65"/>
      <c r="CD76" s="65"/>
      <c r="CE76" s="65"/>
      <c r="CF76" s="65"/>
      <c r="CG76" s="65"/>
      <c r="CH76" s="65"/>
      <c r="CI76" s="65"/>
      <c r="CJ76" s="65"/>
      <c r="CK76" s="65"/>
      <c r="CL76" s="65"/>
      <c r="CM76" s="65"/>
      <c r="CN76" s="65"/>
    </row>
    <row r="77" spans="2:92" ht="15.75" customHeight="1">
      <c r="B77" s="109" t="s">
        <v>50</v>
      </c>
      <c r="C77" s="110"/>
      <c r="D77" s="131">
        <v>30</v>
      </c>
      <c r="E77" s="87" t="s">
        <v>86</v>
      </c>
      <c r="F77" s="206">
        <f>'TV reitingai'!F15</f>
        <v>1.6</v>
      </c>
      <c r="G77" s="206">
        <f>'TV reitingai'!G15</f>
        <v>1.9</v>
      </c>
      <c r="H77" s="87"/>
      <c r="I77" s="126">
        <v>150</v>
      </c>
      <c r="J77" s="130" t="s">
        <v>16</v>
      </c>
      <c r="K77" s="130" t="s">
        <v>16</v>
      </c>
      <c r="L77" s="127">
        <f t="shared" si="11"/>
        <v>0</v>
      </c>
      <c r="M77" s="88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  <c r="BH77" s="65"/>
      <c r="BI77" s="65"/>
      <c r="BJ77" s="65"/>
      <c r="BK77" s="65"/>
      <c r="BL77" s="65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5"/>
      <c r="CA77" s="65"/>
      <c r="CB77" s="65"/>
      <c r="CC77" s="65"/>
      <c r="CD77" s="65"/>
      <c r="CE77" s="65"/>
      <c r="CF77" s="65"/>
      <c r="CG77" s="65"/>
      <c r="CH77" s="65"/>
      <c r="CI77" s="65"/>
      <c r="CJ77" s="65"/>
      <c r="CK77" s="65"/>
      <c r="CL77" s="65"/>
      <c r="CM77" s="65"/>
      <c r="CN77" s="65"/>
    </row>
    <row r="78" spans="2:92" ht="15.75" customHeight="1">
      <c r="B78" s="109" t="s">
        <v>50</v>
      </c>
      <c r="C78" s="110"/>
      <c r="D78" s="131">
        <v>30</v>
      </c>
      <c r="E78" s="87" t="s">
        <v>87</v>
      </c>
      <c r="F78" s="206">
        <f>'TV reitingai'!F16</f>
        <v>2.1</v>
      </c>
      <c r="G78" s="206">
        <f>'TV reitingai'!G16</f>
        <v>2.1</v>
      </c>
      <c r="H78" s="87"/>
      <c r="I78" s="126">
        <v>150</v>
      </c>
      <c r="J78" s="130" t="s">
        <v>16</v>
      </c>
      <c r="K78" s="130" t="s">
        <v>16</v>
      </c>
      <c r="L78" s="127">
        <f t="shared" si="11"/>
        <v>0</v>
      </c>
      <c r="M78" s="88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65"/>
      <c r="BD78" s="65"/>
      <c r="BE78" s="65"/>
      <c r="BF78" s="65"/>
      <c r="BG78" s="65"/>
      <c r="BH78" s="65"/>
      <c r="BI78" s="65"/>
      <c r="BJ78" s="65"/>
      <c r="BK78" s="65"/>
      <c r="BL78" s="65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5"/>
      <c r="CA78" s="65"/>
      <c r="CB78" s="65"/>
      <c r="CC78" s="65"/>
      <c r="CD78" s="65"/>
      <c r="CE78" s="65"/>
      <c r="CF78" s="65"/>
      <c r="CG78" s="65"/>
      <c r="CH78" s="65"/>
      <c r="CI78" s="65"/>
      <c r="CJ78" s="65"/>
      <c r="CK78" s="65"/>
      <c r="CL78" s="65"/>
      <c r="CM78" s="65"/>
      <c r="CN78" s="65"/>
    </row>
    <row r="79" spans="2:92" ht="15.75" customHeight="1">
      <c r="B79" s="172" t="s">
        <v>50</v>
      </c>
      <c r="C79" s="173"/>
      <c r="D79" s="174">
        <v>30</v>
      </c>
      <c r="E79" s="175" t="s">
        <v>88</v>
      </c>
      <c r="F79" s="207">
        <f>'TV reitingai'!F17</f>
        <v>4.2</v>
      </c>
      <c r="G79" s="207">
        <f>'TV reitingai'!G17</f>
        <v>4.7</v>
      </c>
      <c r="H79" s="175"/>
      <c r="I79" s="176">
        <v>150</v>
      </c>
      <c r="J79" s="177" t="s">
        <v>16</v>
      </c>
      <c r="K79" s="177" t="s">
        <v>16</v>
      </c>
      <c r="L79" s="127">
        <f t="shared" si="11"/>
        <v>0</v>
      </c>
      <c r="M79" s="88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  <c r="BE79" s="65"/>
      <c r="BF79" s="65"/>
      <c r="BG79" s="65"/>
      <c r="BH79" s="65"/>
      <c r="BI79" s="65"/>
      <c r="BJ79" s="65"/>
      <c r="BK79" s="65"/>
      <c r="BL79" s="65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5"/>
      <c r="CA79" s="65"/>
      <c r="CB79" s="65"/>
      <c r="CC79" s="65"/>
      <c r="CD79" s="65"/>
      <c r="CE79" s="65"/>
      <c r="CF79" s="65"/>
      <c r="CG79" s="65"/>
      <c r="CH79" s="65"/>
      <c r="CI79" s="65"/>
      <c r="CJ79" s="65"/>
      <c r="CK79" s="65"/>
      <c r="CL79" s="65"/>
      <c r="CM79" s="65"/>
      <c r="CN79" s="65"/>
    </row>
    <row r="80" spans="2:92" ht="15.75" customHeight="1">
      <c r="B80" s="109" t="s">
        <v>50</v>
      </c>
      <c r="C80" s="110"/>
      <c r="D80" s="131">
        <v>30</v>
      </c>
      <c r="E80" s="87" t="s">
        <v>90</v>
      </c>
      <c r="F80" s="206">
        <f>'TV reitingai'!F18</f>
        <v>3.3</v>
      </c>
      <c r="G80" s="206">
        <f>'TV reitingai'!G18</f>
        <v>4.0999999999999996</v>
      </c>
      <c r="H80" s="87">
        <v>3</v>
      </c>
      <c r="I80" s="126">
        <v>360</v>
      </c>
      <c r="J80" s="130" t="s">
        <v>16</v>
      </c>
      <c r="K80" s="130" t="s">
        <v>16</v>
      </c>
      <c r="L80" s="199">
        <f t="shared" si="11"/>
        <v>1080</v>
      </c>
      <c r="M80" s="88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  <c r="AT80" s="65"/>
      <c r="AU80" s="65"/>
      <c r="AV80" s="65"/>
      <c r="AW80" s="65"/>
      <c r="AX80" s="65"/>
      <c r="AY80" s="65"/>
      <c r="AZ80" s="65"/>
      <c r="BA80" s="65"/>
      <c r="BB80" s="65"/>
      <c r="BC80" s="65"/>
      <c r="BD80" s="65"/>
      <c r="BE80" s="65"/>
      <c r="BF80" s="65"/>
      <c r="BG80" s="65"/>
      <c r="BH80" s="65"/>
      <c r="BI80" s="65"/>
      <c r="BJ80" s="65"/>
      <c r="BK80" s="65"/>
      <c r="BL80" s="65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5"/>
      <c r="CA80" s="65"/>
      <c r="CB80" s="65"/>
      <c r="CC80" s="65"/>
      <c r="CD80" s="65"/>
      <c r="CE80" s="65"/>
      <c r="CF80" s="65"/>
      <c r="CG80" s="65"/>
      <c r="CH80" s="65"/>
      <c r="CI80" s="65"/>
      <c r="CJ80" s="65"/>
      <c r="CK80" s="65"/>
      <c r="CL80" s="65"/>
      <c r="CM80" s="65"/>
      <c r="CN80" s="65"/>
    </row>
    <row r="81" spans="2:92" ht="15.75" customHeight="1">
      <c r="B81" s="109" t="s">
        <v>50</v>
      </c>
      <c r="C81" s="110"/>
      <c r="D81" s="131">
        <v>30</v>
      </c>
      <c r="E81" s="87" t="s">
        <v>91</v>
      </c>
      <c r="F81" s="206">
        <f>'TV reitingai'!F19</f>
        <v>9.5</v>
      </c>
      <c r="G81" s="206">
        <f>'TV reitingai'!G19</f>
        <v>11.4</v>
      </c>
      <c r="H81" s="87"/>
      <c r="I81" s="126">
        <v>360</v>
      </c>
      <c r="J81" s="130" t="s">
        <v>16</v>
      </c>
      <c r="K81" s="130" t="s">
        <v>16</v>
      </c>
      <c r="L81" s="127">
        <f t="shared" si="11"/>
        <v>0</v>
      </c>
      <c r="M81" s="88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  <c r="BH81" s="65"/>
      <c r="BI81" s="65"/>
      <c r="BJ81" s="65"/>
      <c r="BK81" s="65"/>
      <c r="BL81" s="65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5"/>
      <c r="CA81" s="65"/>
      <c r="CB81" s="65"/>
      <c r="CC81" s="65"/>
      <c r="CD81" s="65"/>
      <c r="CE81" s="65"/>
      <c r="CF81" s="65"/>
      <c r="CG81" s="65"/>
      <c r="CH81" s="65"/>
      <c r="CI81" s="65"/>
      <c r="CJ81" s="65"/>
      <c r="CK81" s="65"/>
      <c r="CL81" s="65"/>
      <c r="CM81" s="65"/>
      <c r="CN81" s="65"/>
    </row>
    <row r="82" spans="2:92" ht="15.75" customHeight="1">
      <c r="B82" s="109" t="s">
        <v>50</v>
      </c>
      <c r="C82" s="110"/>
      <c r="D82" s="131">
        <v>30</v>
      </c>
      <c r="E82" s="87" t="s">
        <v>92</v>
      </c>
      <c r="F82" s="206">
        <f>'TV reitingai'!F20</f>
        <v>6.5</v>
      </c>
      <c r="G82" s="206">
        <f>'TV reitingai'!G20</f>
        <v>7.8</v>
      </c>
      <c r="H82" s="87"/>
      <c r="I82" s="126">
        <v>360</v>
      </c>
      <c r="J82" s="130" t="s">
        <v>16</v>
      </c>
      <c r="K82" s="130" t="s">
        <v>16</v>
      </c>
      <c r="L82" s="127">
        <f t="shared" si="11"/>
        <v>0</v>
      </c>
      <c r="M82" s="88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  <c r="BH82" s="65"/>
      <c r="BI82" s="65"/>
      <c r="BJ82" s="65"/>
      <c r="BK82" s="65"/>
      <c r="BL82" s="65"/>
      <c r="BM82" s="65"/>
      <c r="BN82" s="65"/>
      <c r="BO82" s="65"/>
      <c r="BP82" s="65"/>
      <c r="BQ82" s="65"/>
      <c r="BR82" s="65"/>
      <c r="BS82" s="65"/>
      <c r="BT82" s="65"/>
      <c r="BU82" s="65"/>
      <c r="BV82" s="65"/>
      <c r="BW82" s="65"/>
      <c r="BX82" s="65"/>
      <c r="BY82" s="65"/>
      <c r="BZ82" s="65"/>
      <c r="CA82" s="65"/>
      <c r="CB82" s="65"/>
      <c r="CC82" s="65"/>
      <c r="CD82" s="65"/>
      <c r="CE82" s="65"/>
      <c r="CF82" s="65"/>
      <c r="CG82" s="65"/>
      <c r="CH82" s="65"/>
      <c r="CI82" s="65"/>
      <c r="CJ82" s="65"/>
      <c r="CK82" s="65"/>
      <c r="CL82" s="65"/>
      <c r="CM82" s="65"/>
      <c r="CN82" s="65"/>
    </row>
    <row r="83" spans="2:92" ht="15.75" customHeight="1">
      <c r="B83" s="109" t="s">
        <v>50</v>
      </c>
      <c r="C83" s="110"/>
      <c r="D83" s="131">
        <v>30</v>
      </c>
      <c r="E83" s="87" t="s">
        <v>93</v>
      </c>
      <c r="F83" s="206">
        <f>'TV reitingai'!F21</f>
        <v>5.2</v>
      </c>
      <c r="G83" s="206">
        <f>'TV reitingai'!G21</f>
        <v>6.7</v>
      </c>
      <c r="H83" s="87"/>
      <c r="I83" s="126">
        <v>360</v>
      </c>
      <c r="J83" s="130" t="s">
        <v>16</v>
      </c>
      <c r="K83" s="130" t="s">
        <v>16</v>
      </c>
      <c r="L83" s="127">
        <f t="shared" si="11"/>
        <v>0</v>
      </c>
      <c r="M83" s="88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  <c r="AT83" s="65"/>
      <c r="AU83" s="65"/>
      <c r="AV83" s="65"/>
      <c r="AW83" s="65"/>
      <c r="AX83" s="65"/>
      <c r="AY83" s="65"/>
      <c r="AZ83" s="65"/>
      <c r="BA83" s="65"/>
      <c r="BB83" s="65"/>
      <c r="BC83" s="65"/>
      <c r="BD83" s="65"/>
      <c r="BE83" s="65"/>
      <c r="BF83" s="65"/>
      <c r="BG83" s="65"/>
      <c r="BH83" s="65"/>
      <c r="BI83" s="65"/>
      <c r="BJ83" s="65"/>
      <c r="BK83" s="65"/>
      <c r="BL83" s="65"/>
      <c r="BM83" s="65"/>
      <c r="BN83" s="65"/>
      <c r="BO83" s="65"/>
      <c r="BP83" s="65"/>
      <c r="BQ83" s="65"/>
      <c r="BR83" s="65"/>
      <c r="BS83" s="65"/>
      <c r="BT83" s="65"/>
      <c r="BU83" s="65"/>
      <c r="BV83" s="65"/>
      <c r="BW83" s="65"/>
      <c r="BX83" s="65"/>
      <c r="BY83" s="65"/>
      <c r="BZ83" s="65"/>
      <c r="CA83" s="65"/>
      <c r="CB83" s="65"/>
      <c r="CC83" s="65"/>
      <c r="CD83" s="65"/>
      <c r="CE83" s="65"/>
      <c r="CF83" s="65"/>
      <c r="CG83" s="65"/>
      <c r="CH83" s="65"/>
      <c r="CI83" s="65"/>
      <c r="CJ83" s="65"/>
      <c r="CK83" s="65"/>
      <c r="CL83" s="65"/>
      <c r="CM83" s="65"/>
      <c r="CN83" s="65"/>
    </row>
    <row r="84" spans="2:92" ht="15.75" customHeight="1">
      <c r="B84" s="109" t="s">
        <v>50</v>
      </c>
      <c r="C84" s="110"/>
      <c r="D84" s="131">
        <v>30</v>
      </c>
      <c r="E84" s="87" t="s">
        <v>94</v>
      </c>
      <c r="F84" s="206">
        <f>'TV reitingai'!F22</f>
        <v>3.4</v>
      </c>
      <c r="G84" s="206">
        <f>'TV reitingai'!G22</f>
        <v>4.4000000000000004</v>
      </c>
      <c r="H84" s="87"/>
      <c r="I84" s="126">
        <v>360</v>
      </c>
      <c r="J84" s="130" t="s">
        <v>16</v>
      </c>
      <c r="K84" s="130" t="s">
        <v>16</v>
      </c>
      <c r="L84" s="127">
        <f t="shared" si="11"/>
        <v>0</v>
      </c>
      <c r="M84" s="88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5"/>
      <c r="AP84" s="65"/>
      <c r="AQ84" s="65"/>
      <c r="AR84" s="65"/>
      <c r="AS84" s="65"/>
      <c r="AT84" s="65"/>
      <c r="AU84" s="65"/>
      <c r="AV84" s="65"/>
      <c r="AW84" s="65"/>
      <c r="AX84" s="65"/>
      <c r="AY84" s="65"/>
      <c r="AZ84" s="65"/>
      <c r="BA84" s="65"/>
      <c r="BB84" s="65"/>
      <c r="BC84" s="65"/>
      <c r="BD84" s="65"/>
      <c r="BE84" s="65"/>
      <c r="BF84" s="65"/>
      <c r="BG84" s="65"/>
      <c r="BH84" s="65"/>
      <c r="BI84" s="65"/>
      <c r="BJ84" s="65"/>
      <c r="BK84" s="65"/>
      <c r="BL84" s="65"/>
      <c r="BM84" s="65"/>
      <c r="BN84" s="65"/>
      <c r="BO84" s="65"/>
      <c r="BP84" s="65"/>
      <c r="BQ84" s="65"/>
      <c r="BR84" s="65"/>
      <c r="BS84" s="65"/>
      <c r="BT84" s="65"/>
      <c r="BU84" s="65"/>
      <c r="BV84" s="65"/>
      <c r="BW84" s="65"/>
      <c r="BX84" s="65"/>
      <c r="BY84" s="65"/>
      <c r="BZ84" s="65"/>
      <c r="CA84" s="65"/>
      <c r="CB84" s="65"/>
      <c r="CC84" s="65"/>
      <c r="CD84" s="65"/>
      <c r="CE84" s="65"/>
      <c r="CF84" s="65"/>
      <c r="CG84" s="65"/>
      <c r="CH84" s="65"/>
      <c r="CI84" s="65"/>
      <c r="CJ84" s="65"/>
      <c r="CK84" s="65"/>
      <c r="CL84" s="65"/>
      <c r="CM84" s="65"/>
      <c r="CN84" s="65"/>
    </row>
    <row r="85" spans="2:92" ht="15.75" customHeight="1">
      <c r="B85" s="109" t="s">
        <v>50</v>
      </c>
      <c r="C85" s="110"/>
      <c r="D85" s="131">
        <v>30</v>
      </c>
      <c r="E85" s="87" t="s">
        <v>95</v>
      </c>
      <c r="F85" s="206">
        <f>'TV reitingai'!F23</f>
        <v>2.1</v>
      </c>
      <c r="G85" s="206">
        <f>'TV reitingai'!G23</f>
        <v>3</v>
      </c>
      <c r="H85" s="87"/>
      <c r="I85" s="126">
        <v>360</v>
      </c>
      <c r="J85" s="130" t="s">
        <v>16</v>
      </c>
      <c r="K85" s="130" t="s">
        <v>16</v>
      </c>
      <c r="L85" s="127">
        <f t="shared" si="11"/>
        <v>0</v>
      </c>
      <c r="M85" s="88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  <c r="AI85" s="65"/>
      <c r="AJ85" s="65"/>
      <c r="AK85" s="65"/>
      <c r="AL85" s="65"/>
      <c r="AM85" s="65"/>
      <c r="AN85" s="65"/>
      <c r="AO85" s="65"/>
      <c r="AP85" s="65"/>
      <c r="AQ85" s="65"/>
      <c r="AR85" s="65"/>
      <c r="AS85" s="65"/>
      <c r="AT85" s="65"/>
      <c r="AU85" s="65"/>
      <c r="AV85" s="65"/>
      <c r="AW85" s="65"/>
      <c r="AX85" s="65"/>
      <c r="AY85" s="65"/>
      <c r="AZ85" s="65"/>
      <c r="BA85" s="65"/>
      <c r="BB85" s="65"/>
      <c r="BC85" s="65"/>
      <c r="BD85" s="65"/>
      <c r="BE85" s="65"/>
      <c r="BF85" s="65"/>
      <c r="BG85" s="65"/>
      <c r="BH85" s="65"/>
      <c r="BI85" s="65"/>
      <c r="BJ85" s="65"/>
      <c r="BK85" s="65"/>
      <c r="BL85" s="65"/>
      <c r="BM85" s="65"/>
      <c r="BN85" s="65"/>
      <c r="BO85" s="65"/>
      <c r="BP85" s="65"/>
      <c r="BQ85" s="65"/>
      <c r="BR85" s="65"/>
      <c r="BS85" s="65"/>
      <c r="BT85" s="65"/>
      <c r="BU85" s="65"/>
      <c r="BV85" s="65"/>
      <c r="BW85" s="65"/>
      <c r="BX85" s="65"/>
      <c r="BY85" s="65"/>
      <c r="BZ85" s="65"/>
      <c r="CA85" s="65"/>
      <c r="CB85" s="65"/>
      <c r="CC85" s="65"/>
      <c r="CD85" s="65"/>
      <c r="CE85" s="65"/>
      <c r="CF85" s="65"/>
      <c r="CG85" s="65"/>
      <c r="CH85" s="65"/>
      <c r="CI85" s="65"/>
      <c r="CJ85" s="65"/>
      <c r="CK85" s="65"/>
      <c r="CL85" s="65"/>
      <c r="CM85" s="65"/>
      <c r="CN85" s="65"/>
    </row>
    <row r="86" spans="2:92" ht="15.75" customHeight="1">
      <c r="B86" s="165" t="s">
        <v>50</v>
      </c>
      <c r="C86" s="166"/>
      <c r="D86" s="167">
        <v>30</v>
      </c>
      <c r="E86" s="168" t="s">
        <v>96</v>
      </c>
      <c r="F86" s="208">
        <f>'TV reitingai'!F24</f>
        <v>1.2</v>
      </c>
      <c r="G86" s="208">
        <f>'TV reitingai'!G24</f>
        <v>1.6</v>
      </c>
      <c r="H86" s="168"/>
      <c r="I86" s="169">
        <v>360</v>
      </c>
      <c r="J86" s="170" t="s">
        <v>16</v>
      </c>
      <c r="K86" s="170" t="s">
        <v>16</v>
      </c>
      <c r="L86" s="127">
        <f t="shared" si="11"/>
        <v>0</v>
      </c>
      <c r="M86" s="88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5"/>
      <c r="BR86" s="65"/>
      <c r="BS86" s="65"/>
      <c r="BT86" s="65"/>
      <c r="BU86" s="65"/>
      <c r="BV86" s="65"/>
      <c r="BW86" s="65"/>
      <c r="BX86" s="65"/>
      <c r="BY86" s="65"/>
      <c r="BZ86" s="65"/>
      <c r="CA86" s="65"/>
      <c r="CB86" s="65"/>
      <c r="CC86" s="65"/>
      <c r="CD86" s="65"/>
      <c r="CE86" s="65"/>
      <c r="CF86" s="65"/>
      <c r="CG86" s="65"/>
      <c r="CH86" s="65"/>
      <c r="CI86" s="65"/>
      <c r="CJ86" s="65"/>
      <c r="CK86" s="65"/>
      <c r="CL86" s="65"/>
      <c r="CM86" s="65"/>
      <c r="CN86" s="65"/>
    </row>
    <row r="87" spans="2:92" ht="15.75" customHeight="1">
      <c r="B87" s="109" t="s">
        <v>51</v>
      </c>
      <c r="C87" s="110"/>
      <c r="D87" s="131">
        <v>30</v>
      </c>
      <c r="E87" s="87" t="s">
        <v>89</v>
      </c>
      <c r="F87" s="206">
        <f>'TV reitingai'!F34</f>
        <v>0.2</v>
      </c>
      <c r="G87" s="206">
        <f>'TV reitingai'!G34</f>
        <v>0.2</v>
      </c>
      <c r="H87" s="87">
        <v>11</v>
      </c>
      <c r="I87" s="126">
        <v>45</v>
      </c>
      <c r="J87" s="130" t="s">
        <v>16</v>
      </c>
      <c r="K87" s="130" t="s">
        <v>16</v>
      </c>
      <c r="L87" s="200">
        <f t="shared" si="11"/>
        <v>495</v>
      </c>
      <c r="M87" s="88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5"/>
      <c r="BR87" s="65"/>
      <c r="BS87" s="65"/>
      <c r="BT87" s="65"/>
      <c r="BU87" s="65"/>
      <c r="BV87" s="65"/>
      <c r="BW87" s="65"/>
      <c r="BX87" s="65"/>
      <c r="BY87" s="65"/>
      <c r="BZ87" s="65"/>
      <c r="CA87" s="65"/>
      <c r="CB87" s="65"/>
      <c r="CC87" s="65"/>
      <c r="CD87" s="65"/>
      <c r="CE87" s="65"/>
      <c r="CF87" s="65"/>
      <c r="CG87" s="65"/>
      <c r="CH87" s="65"/>
      <c r="CI87" s="65"/>
      <c r="CJ87" s="65"/>
      <c r="CK87" s="65"/>
      <c r="CL87" s="65"/>
      <c r="CM87" s="65"/>
      <c r="CN87" s="65"/>
    </row>
    <row r="88" spans="2:92" ht="15.75" customHeight="1">
      <c r="B88" s="109" t="s">
        <v>51</v>
      </c>
      <c r="C88" s="110"/>
      <c r="D88" s="131">
        <v>30</v>
      </c>
      <c r="E88" s="87" t="s">
        <v>79</v>
      </c>
      <c r="F88" s="206">
        <f>'TV reitingai'!F35</f>
        <v>0.3</v>
      </c>
      <c r="G88" s="206">
        <f>'TV reitingai'!G35</f>
        <v>0.4</v>
      </c>
      <c r="H88" s="87"/>
      <c r="I88" s="126">
        <v>45</v>
      </c>
      <c r="J88" s="130" t="s">
        <v>16</v>
      </c>
      <c r="K88" s="130" t="s">
        <v>16</v>
      </c>
      <c r="L88" s="127">
        <f t="shared" si="11"/>
        <v>0</v>
      </c>
      <c r="M88" s="88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5"/>
      <c r="BR88" s="65"/>
      <c r="BS88" s="65"/>
      <c r="BT88" s="65"/>
      <c r="BU88" s="65"/>
      <c r="BV88" s="65"/>
      <c r="BW88" s="65"/>
      <c r="BX88" s="65"/>
      <c r="BY88" s="65"/>
      <c r="BZ88" s="65"/>
      <c r="CA88" s="65"/>
      <c r="CB88" s="65"/>
      <c r="CC88" s="65"/>
      <c r="CD88" s="65"/>
      <c r="CE88" s="65"/>
      <c r="CF88" s="65"/>
      <c r="CG88" s="65"/>
      <c r="CH88" s="65"/>
      <c r="CI88" s="65"/>
      <c r="CJ88" s="65"/>
      <c r="CK88" s="65"/>
      <c r="CL88" s="65"/>
      <c r="CM88" s="65"/>
      <c r="CN88" s="65"/>
    </row>
    <row r="89" spans="2:92" ht="15.75" customHeight="1">
      <c r="B89" s="109" t="s">
        <v>51</v>
      </c>
      <c r="C89" s="110"/>
      <c r="D89" s="56">
        <v>30</v>
      </c>
      <c r="E89" s="87" t="s">
        <v>80</v>
      </c>
      <c r="F89" s="206">
        <f>'TV reitingai'!F36</f>
        <v>0.3</v>
      </c>
      <c r="G89" s="206">
        <f>'TV reitingai'!G36</f>
        <v>0.4</v>
      </c>
      <c r="H89" s="87"/>
      <c r="I89" s="126">
        <v>45</v>
      </c>
      <c r="J89" s="130" t="s">
        <v>16</v>
      </c>
      <c r="K89" s="130" t="s">
        <v>16</v>
      </c>
      <c r="L89" s="127">
        <f t="shared" si="11"/>
        <v>0</v>
      </c>
      <c r="M89" s="88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5"/>
      <c r="BR89" s="65"/>
      <c r="BS89" s="65"/>
      <c r="BT89" s="65"/>
      <c r="BU89" s="65"/>
      <c r="BV89" s="65"/>
      <c r="BW89" s="65"/>
      <c r="BX89" s="65"/>
      <c r="BY89" s="65"/>
      <c r="BZ89" s="65"/>
      <c r="CA89" s="65"/>
      <c r="CB89" s="65"/>
      <c r="CC89" s="65"/>
      <c r="CD89" s="65"/>
      <c r="CE89" s="65"/>
      <c r="CF89" s="65"/>
      <c r="CG89" s="65"/>
      <c r="CH89" s="65"/>
      <c r="CI89" s="65"/>
      <c r="CJ89" s="65"/>
      <c r="CK89" s="65"/>
      <c r="CL89" s="65"/>
      <c r="CM89" s="65"/>
      <c r="CN89" s="65"/>
    </row>
    <row r="90" spans="2:92" ht="15.75" customHeight="1">
      <c r="B90" s="109" t="s">
        <v>51</v>
      </c>
      <c r="C90" s="110"/>
      <c r="D90" s="131">
        <v>30</v>
      </c>
      <c r="E90" s="87" t="s">
        <v>81</v>
      </c>
      <c r="F90" s="206">
        <f>'TV reitingai'!F37</f>
        <v>0.3</v>
      </c>
      <c r="G90" s="206">
        <f>'TV reitingai'!G37</f>
        <v>0.5</v>
      </c>
      <c r="H90" s="87"/>
      <c r="I90" s="126">
        <v>45</v>
      </c>
      <c r="J90" s="130" t="s">
        <v>16</v>
      </c>
      <c r="K90" s="130" t="s">
        <v>16</v>
      </c>
      <c r="L90" s="127">
        <f t="shared" si="11"/>
        <v>0</v>
      </c>
      <c r="M90" s="88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5"/>
      <c r="BR90" s="65"/>
      <c r="BS90" s="65"/>
      <c r="BT90" s="65"/>
      <c r="BU90" s="65"/>
      <c r="BV90" s="65"/>
      <c r="BW90" s="65"/>
      <c r="BX90" s="65"/>
      <c r="BY90" s="65"/>
      <c r="BZ90" s="65"/>
      <c r="CA90" s="65"/>
      <c r="CB90" s="65"/>
      <c r="CC90" s="65"/>
      <c r="CD90" s="65"/>
      <c r="CE90" s="65"/>
      <c r="CF90" s="65"/>
      <c r="CG90" s="65"/>
      <c r="CH90" s="65"/>
      <c r="CI90" s="65"/>
      <c r="CJ90" s="65"/>
      <c r="CK90" s="65"/>
      <c r="CL90" s="65"/>
      <c r="CM90" s="65"/>
      <c r="CN90" s="65"/>
    </row>
    <row r="91" spans="2:92" ht="15.75" customHeight="1">
      <c r="B91" s="109" t="s">
        <v>51</v>
      </c>
      <c r="C91" s="110"/>
      <c r="D91" s="131">
        <v>30</v>
      </c>
      <c r="E91" s="87" t="s">
        <v>82</v>
      </c>
      <c r="F91" s="206">
        <f>'TV reitingai'!F38</f>
        <v>0.5</v>
      </c>
      <c r="G91" s="206">
        <f>'TV reitingai'!G38</f>
        <v>0.6</v>
      </c>
      <c r="H91" s="87"/>
      <c r="I91" s="126">
        <v>45</v>
      </c>
      <c r="J91" s="130" t="s">
        <v>16</v>
      </c>
      <c r="K91" s="130" t="s">
        <v>16</v>
      </c>
      <c r="L91" s="127">
        <f t="shared" ref="L91:L154" si="12">H91*I91</f>
        <v>0</v>
      </c>
      <c r="M91" s="88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5"/>
      <c r="BR91" s="65"/>
      <c r="BS91" s="65"/>
      <c r="BT91" s="65"/>
      <c r="BU91" s="65"/>
      <c r="BV91" s="65"/>
      <c r="BW91" s="65"/>
      <c r="BX91" s="65"/>
      <c r="BY91" s="65"/>
      <c r="BZ91" s="65"/>
      <c r="CA91" s="65"/>
      <c r="CB91" s="65"/>
      <c r="CC91" s="65"/>
      <c r="CD91" s="65"/>
      <c r="CE91" s="65"/>
      <c r="CF91" s="65"/>
      <c r="CG91" s="65"/>
      <c r="CH91" s="65"/>
      <c r="CI91" s="65"/>
      <c r="CJ91" s="65"/>
      <c r="CK91" s="65"/>
      <c r="CL91" s="65"/>
      <c r="CM91" s="65"/>
      <c r="CN91" s="65"/>
    </row>
    <row r="92" spans="2:92" ht="15.75" customHeight="1">
      <c r="B92" s="109" t="s">
        <v>51</v>
      </c>
      <c r="C92" s="110"/>
      <c r="D92" s="131">
        <v>30</v>
      </c>
      <c r="E92" s="87" t="s">
        <v>83</v>
      </c>
      <c r="F92" s="206">
        <f>'TV reitingai'!F39</f>
        <v>0.4</v>
      </c>
      <c r="G92" s="206">
        <f>'TV reitingai'!G39</f>
        <v>0.5</v>
      </c>
      <c r="H92" s="87"/>
      <c r="I92" s="126">
        <v>45</v>
      </c>
      <c r="J92" s="130" t="s">
        <v>16</v>
      </c>
      <c r="K92" s="130" t="s">
        <v>16</v>
      </c>
      <c r="L92" s="127">
        <f t="shared" si="12"/>
        <v>0</v>
      </c>
      <c r="M92" s="88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5"/>
      <c r="BR92" s="65"/>
      <c r="BS92" s="65"/>
      <c r="BT92" s="65"/>
      <c r="BU92" s="65"/>
      <c r="BV92" s="65"/>
      <c r="BW92" s="65"/>
      <c r="BX92" s="65"/>
      <c r="BY92" s="65"/>
      <c r="BZ92" s="65"/>
      <c r="CA92" s="65"/>
      <c r="CB92" s="65"/>
      <c r="CC92" s="65"/>
      <c r="CD92" s="65"/>
      <c r="CE92" s="65"/>
      <c r="CF92" s="65"/>
      <c r="CG92" s="65"/>
      <c r="CH92" s="65"/>
      <c r="CI92" s="65"/>
      <c r="CJ92" s="65"/>
      <c r="CK92" s="65"/>
      <c r="CL92" s="65"/>
      <c r="CM92" s="65"/>
      <c r="CN92" s="65"/>
    </row>
    <row r="93" spans="2:92" ht="15.75" customHeight="1">
      <c r="B93" s="109" t="s">
        <v>51</v>
      </c>
      <c r="C93" s="110"/>
      <c r="D93" s="131">
        <v>30</v>
      </c>
      <c r="E93" s="87" t="s">
        <v>84</v>
      </c>
      <c r="F93" s="206">
        <f>'TV reitingai'!F40</f>
        <v>0.4</v>
      </c>
      <c r="G93" s="206">
        <f>'TV reitingai'!G40</f>
        <v>0.4</v>
      </c>
      <c r="H93" s="87"/>
      <c r="I93" s="126">
        <v>45</v>
      </c>
      <c r="J93" s="130" t="s">
        <v>16</v>
      </c>
      <c r="K93" s="130" t="s">
        <v>16</v>
      </c>
      <c r="L93" s="127">
        <f t="shared" si="12"/>
        <v>0</v>
      </c>
      <c r="M93" s="88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5"/>
      <c r="BR93" s="65"/>
      <c r="BS93" s="65"/>
      <c r="BT93" s="65"/>
      <c r="BU93" s="65"/>
      <c r="BV93" s="65"/>
      <c r="BW93" s="65"/>
      <c r="BX93" s="65"/>
      <c r="BY93" s="65"/>
      <c r="BZ93" s="65"/>
      <c r="CA93" s="65"/>
      <c r="CB93" s="65"/>
      <c r="CC93" s="65"/>
      <c r="CD93" s="65"/>
      <c r="CE93" s="65"/>
      <c r="CF93" s="65"/>
      <c r="CG93" s="65"/>
      <c r="CH93" s="65"/>
      <c r="CI93" s="65"/>
      <c r="CJ93" s="65"/>
      <c r="CK93" s="65"/>
      <c r="CL93" s="65"/>
      <c r="CM93" s="65"/>
      <c r="CN93" s="65"/>
    </row>
    <row r="94" spans="2:92" ht="15.75" customHeight="1">
      <c r="B94" s="109" t="s">
        <v>51</v>
      </c>
      <c r="C94" s="110"/>
      <c r="D94" s="131">
        <v>30</v>
      </c>
      <c r="E94" s="87" t="s">
        <v>85</v>
      </c>
      <c r="F94" s="206">
        <f>'TV reitingai'!F41</f>
        <v>0.5</v>
      </c>
      <c r="G94" s="206">
        <f>'TV reitingai'!G41</f>
        <v>0.6</v>
      </c>
      <c r="H94" s="87"/>
      <c r="I94" s="126">
        <v>45</v>
      </c>
      <c r="J94" s="130" t="s">
        <v>16</v>
      </c>
      <c r="K94" s="130" t="s">
        <v>16</v>
      </c>
      <c r="L94" s="127">
        <f t="shared" si="12"/>
        <v>0</v>
      </c>
      <c r="M94" s="88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5"/>
      <c r="BR94" s="65"/>
      <c r="BS94" s="65"/>
      <c r="BT94" s="65"/>
      <c r="BU94" s="65"/>
      <c r="BV94" s="65"/>
      <c r="BW94" s="65"/>
      <c r="BX94" s="65"/>
      <c r="BY94" s="65"/>
      <c r="BZ94" s="65"/>
      <c r="CA94" s="65"/>
      <c r="CB94" s="65"/>
      <c r="CC94" s="65"/>
      <c r="CD94" s="65"/>
      <c r="CE94" s="65"/>
      <c r="CF94" s="65"/>
      <c r="CG94" s="65"/>
      <c r="CH94" s="65"/>
      <c r="CI94" s="65"/>
      <c r="CJ94" s="65"/>
      <c r="CK94" s="65"/>
      <c r="CL94" s="65"/>
      <c r="CM94" s="65"/>
      <c r="CN94" s="65"/>
    </row>
    <row r="95" spans="2:92" ht="15.75" customHeight="1">
      <c r="B95" s="109" t="s">
        <v>51</v>
      </c>
      <c r="C95" s="110"/>
      <c r="D95" s="131">
        <v>30</v>
      </c>
      <c r="E95" s="87" t="s">
        <v>86</v>
      </c>
      <c r="F95" s="206">
        <f>'TV reitingai'!F42</f>
        <v>0.5</v>
      </c>
      <c r="G95" s="206">
        <f>'TV reitingai'!G42</f>
        <v>0.7</v>
      </c>
      <c r="H95" s="87"/>
      <c r="I95" s="126">
        <v>45</v>
      </c>
      <c r="J95" s="130" t="s">
        <v>16</v>
      </c>
      <c r="K95" s="130" t="s">
        <v>16</v>
      </c>
      <c r="L95" s="127">
        <f t="shared" si="12"/>
        <v>0</v>
      </c>
      <c r="M95" s="88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5"/>
      <c r="BR95" s="65"/>
      <c r="BS95" s="65"/>
      <c r="BT95" s="65"/>
      <c r="BU95" s="65"/>
      <c r="BV95" s="65"/>
      <c r="BW95" s="65"/>
      <c r="BX95" s="65"/>
      <c r="BY95" s="65"/>
      <c r="BZ95" s="65"/>
      <c r="CA95" s="65"/>
      <c r="CB95" s="65"/>
      <c r="CC95" s="65"/>
      <c r="CD95" s="65"/>
      <c r="CE95" s="65"/>
      <c r="CF95" s="65"/>
      <c r="CG95" s="65"/>
      <c r="CH95" s="65"/>
      <c r="CI95" s="65"/>
      <c r="CJ95" s="65"/>
      <c r="CK95" s="65"/>
      <c r="CL95" s="65"/>
      <c r="CM95" s="65"/>
      <c r="CN95" s="65"/>
    </row>
    <row r="96" spans="2:92" ht="15.75" customHeight="1">
      <c r="B96" s="109" t="s">
        <v>51</v>
      </c>
      <c r="C96" s="110"/>
      <c r="D96" s="131">
        <v>30</v>
      </c>
      <c r="E96" s="87" t="s">
        <v>87</v>
      </c>
      <c r="F96" s="206">
        <f>'TV reitingai'!F43</f>
        <v>0.6</v>
      </c>
      <c r="G96" s="206">
        <f>'TV reitingai'!G43</f>
        <v>0.9</v>
      </c>
      <c r="H96" s="87"/>
      <c r="I96" s="126">
        <v>45</v>
      </c>
      <c r="J96" s="130" t="s">
        <v>16</v>
      </c>
      <c r="K96" s="130" t="s">
        <v>16</v>
      </c>
      <c r="L96" s="127">
        <f t="shared" si="12"/>
        <v>0</v>
      </c>
      <c r="M96" s="88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5"/>
      <c r="BR96" s="65"/>
      <c r="BS96" s="65"/>
      <c r="BT96" s="65"/>
      <c r="BU96" s="65"/>
      <c r="BV96" s="65"/>
      <c r="BW96" s="65"/>
      <c r="BX96" s="65"/>
      <c r="BY96" s="65"/>
      <c r="BZ96" s="65"/>
      <c r="CA96" s="65"/>
      <c r="CB96" s="65"/>
      <c r="CC96" s="65"/>
      <c r="CD96" s="65"/>
      <c r="CE96" s="65"/>
      <c r="CF96" s="65"/>
      <c r="CG96" s="65"/>
      <c r="CH96" s="65"/>
      <c r="CI96" s="65"/>
      <c r="CJ96" s="65"/>
      <c r="CK96" s="65"/>
      <c r="CL96" s="65"/>
      <c r="CM96" s="65"/>
      <c r="CN96" s="65"/>
    </row>
    <row r="97" spans="2:92" ht="15.75" customHeight="1">
      <c r="B97" s="172" t="s">
        <v>51</v>
      </c>
      <c r="C97" s="173"/>
      <c r="D97" s="174">
        <v>30</v>
      </c>
      <c r="E97" s="175" t="s">
        <v>88</v>
      </c>
      <c r="F97" s="207">
        <f>'TV reitingai'!F44</f>
        <v>0.7</v>
      </c>
      <c r="G97" s="207">
        <f>'TV reitingai'!G44</f>
        <v>1</v>
      </c>
      <c r="H97" s="175"/>
      <c r="I97" s="176">
        <v>45</v>
      </c>
      <c r="J97" s="177" t="s">
        <v>16</v>
      </c>
      <c r="K97" s="177" t="s">
        <v>16</v>
      </c>
      <c r="L97" s="127">
        <f t="shared" si="12"/>
        <v>0</v>
      </c>
      <c r="M97" s="88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5"/>
      <c r="BR97" s="65"/>
      <c r="BS97" s="65"/>
      <c r="BT97" s="65"/>
      <c r="BU97" s="65"/>
      <c r="BV97" s="65"/>
      <c r="BW97" s="65"/>
      <c r="BX97" s="65"/>
      <c r="BY97" s="65"/>
      <c r="BZ97" s="65"/>
      <c r="CA97" s="65"/>
      <c r="CB97" s="65"/>
      <c r="CC97" s="65"/>
      <c r="CD97" s="65"/>
      <c r="CE97" s="65"/>
      <c r="CF97" s="65"/>
      <c r="CG97" s="65"/>
      <c r="CH97" s="65"/>
      <c r="CI97" s="65"/>
      <c r="CJ97" s="65"/>
      <c r="CK97" s="65"/>
      <c r="CL97" s="65"/>
      <c r="CM97" s="65"/>
      <c r="CN97" s="65"/>
    </row>
    <row r="98" spans="2:92" ht="15.75" customHeight="1">
      <c r="B98" s="109" t="s">
        <v>51</v>
      </c>
      <c r="C98" s="110"/>
      <c r="D98" s="131">
        <v>30</v>
      </c>
      <c r="E98" s="87" t="s">
        <v>90</v>
      </c>
      <c r="F98" s="206">
        <f>'TV reitingai'!F45</f>
        <v>0.9</v>
      </c>
      <c r="G98" s="206">
        <f>'TV reitingai'!G45</f>
        <v>1.2</v>
      </c>
      <c r="H98" s="87">
        <v>11</v>
      </c>
      <c r="I98" s="126">
        <v>90</v>
      </c>
      <c r="J98" s="130" t="s">
        <v>16</v>
      </c>
      <c r="K98" s="130" t="s">
        <v>16</v>
      </c>
      <c r="L98" s="199">
        <f t="shared" si="12"/>
        <v>990</v>
      </c>
      <c r="M98" s="88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5"/>
      <c r="BR98" s="65"/>
      <c r="BS98" s="65"/>
      <c r="BT98" s="65"/>
      <c r="BU98" s="65"/>
      <c r="BV98" s="65"/>
      <c r="BW98" s="65"/>
      <c r="BX98" s="65"/>
      <c r="BY98" s="65"/>
      <c r="BZ98" s="65"/>
      <c r="CA98" s="65"/>
      <c r="CB98" s="65"/>
      <c r="CC98" s="65"/>
      <c r="CD98" s="65"/>
      <c r="CE98" s="65"/>
      <c r="CF98" s="65"/>
      <c r="CG98" s="65"/>
      <c r="CH98" s="65"/>
      <c r="CI98" s="65"/>
      <c r="CJ98" s="65"/>
      <c r="CK98" s="65"/>
      <c r="CL98" s="65"/>
      <c r="CM98" s="65"/>
      <c r="CN98" s="65"/>
    </row>
    <row r="99" spans="2:92" ht="15.75" customHeight="1">
      <c r="B99" s="109" t="s">
        <v>51</v>
      </c>
      <c r="C99" s="110"/>
      <c r="D99" s="131">
        <v>30</v>
      </c>
      <c r="E99" s="87" t="s">
        <v>91</v>
      </c>
      <c r="F99" s="206">
        <f>'TV reitingai'!F46</f>
        <v>0.7</v>
      </c>
      <c r="G99" s="206">
        <f>'TV reitingai'!G46</f>
        <v>0.9</v>
      </c>
      <c r="H99" s="87"/>
      <c r="I99" s="126">
        <v>90</v>
      </c>
      <c r="J99" s="130" t="s">
        <v>16</v>
      </c>
      <c r="K99" s="130" t="s">
        <v>16</v>
      </c>
      <c r="L99" s="127">
        <f t="shared" si="12"/>
        <v>0</v>
      </c>
      <c r="M99" s="88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5"/>
      <c r="BR99" s="65"/>
      <c r="BS99" s="65"/>
      <c r="BT99" s="65"/>
      <c r="BU99" s="65"/>
      <c r="BV99" s="65"/>
      <c r="BW99" s="65"/>
      <c r="BX99" s="65"/>
      <c r="BY99" s="65"/>
      <c r="BZ99" s="65"/>
      <c r="CA99" s="65"/>
      <c r="CB99" s="65"/>
      <c r="CC99" s="65"/>
      <c r="CD99" s="65"/>
      <c r="CE99" s="65"/>
      <c r="CF99" s="65"/>
      <c r="CG99" s="65"/>
      <c r="CH99" s="65"/>
      <c r="CI99" s="65"/>
      <c r="CJ99" s="65"/>
      <c r="CK99" s="65"/>
      <c r="CL99" s="65"/>
      <c r="CM99" s="65"/>
      <c r="CN99" s="65"/>
    </row>
    <row r="100" spans="2:92" ht="15.75" customHeight="1">
      <c r="B100" s="109" t="s">
        <v>51</v>
      </c>
      <c r="C100" s="110"/>
      <c r="D100" s="131">
        <v>30</v>
      </c>
      <c r="E100" s="87" t="s">
        <v>92</v>
      </c>
      <c r="F100" s="206">
        <f>'TV reitingai'!F47</f>
        <v>0.9</v>
      </c>
      <c r="G100" s="206">
        <f>'TV reitingai'!G47</f>
        <v>1.1000000000000001</v>
      </c>
      <c r="H100" s="87"/>
      <c r="I100" s="126">
        <v>90</v>
      </c>
      <c r="J100" s="130" t="s">
        <v>16</v>
      </c>
      <c r="K100" s="130" t="s">
        <v>16</v>
      </c>
      <c r="L100" s="127">
        <f t="shared" si="12"/>
        <v>0</v>
      </c>
      <c r="M100" s="88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5"/>
      <c r="BR100" s="65"/>
      <c r="BS100" s="65"/>
      <c r="BT100" s="65"/>
      <c r="BU100" s="65"/>
      <c r="BV100" s="65"/>
      <c r="BW100" s="65"/>
      <c r="BX100" s="65"/>
      <c r="BY100" s="65"/>
      <c r="BZ100" s="65"/>
      <c r="CA100" s="65"/>
      <c r="CB100" s="65"/>
      <c r="CC100" s="65"/>
      <c r="CD100" s="65"/>
      <c r="CE100" s="65"/>
      <c r="CF100" s="65"/>
      <c r="CG100" s="65"/>
      <c r="CH100" s="65"/>
      <c r="CI100" s="65"/>
      <c r="CJ100" s="65"/>
      <c r="CK100" s="65"/>
      <c r="CL100" s="65"/>
      <c r="CM100" s="65"/>
      <c r="CN100" s="65"/>
    </row>
    <row r="101" spans="2:92" ht="15.75" customHeight="1">
      <c r="B101" s="109" t="s">
        <v>51</v>
      </c>
      <c r="C101" s="110"/>
      <c r="D101" s="131">
        <v>30</v>
      </c>
      <c r="E101" s="87" t="s">
        <v>93</v>
      </c>
      <c r="F101" s="206">
        <f>'TV reitingai'!F48</f>
        <v>1.7</v>
      </c>
      <c r="G101" s="206">
        <f>'TV reitingai'!G48</f>
        <v>2</v>
      </c>
      <c r="H101" s="87"/>
      <c r="I101" s="126">
        <v>90</v>
      </c>
      <c r="J101" s="130" t="s">
        <v>16</v>
      </c>
      <c r="K101" s="130" t="s">
        <v>16</v>
      </c>
      <c r="L101" s="127">
        <f t="shared" si="12"/>
        <v>0</v>
      </c>
      <c r="M101" s="88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5"/>
      <c r="BR101" s="65"/>
      <c r="BS101" s="65"/>
      <c r="BT101" s="65"/>
      <c r="BU101" s="65"/>
      <c r="BV101" s="65"/>
      <c r="BW101" s="65"/>
      <c r="BX101" s="65"/>
      <c r="BY101" s="65"/>
      <c r="BZ101" s="65"/>
      <c r="CA101" s="65"/>
      <c r="CB101" s="65"/>
      <c r="CC101" s="65"/>
      <c r="CD101" s="65"/>
      <c r="CE101" s="65"/>
      <c r="CF101" s="65"/>
      <c r="CG101" s="65"/>
      <c r="CH101" s="65"/>
      <c r="CI101" s="65"/>
      <c r="CJ101" s="65"/>
      <c r="CK101" s="65"/>
      <c r="CL101" s="65"/>
      <c r="CM101" s="65"/>
      <c r="CN101" s="65"/>
    </row>
    <row r="102" spans="2:92" ht="15.75" customHeight="1">
      <c r="B102" s="109" t="s">
        <v>51</v>
      </c>
      <c r="C102" s="110"/>
      <c r="D102" s="131">
        <v>30</v>
      </c>
      <c r="E102" s="87" t="s">
        <v>94</v>
      </c>
      <c r="F102" s="206">
        <f>'TV reitingai'!F49</f>
        <v>1.2</v>
      </c>
      <c r="G102" s="206">
        <f>'TV reitingai'!G49</f>
        <v>1.6</v>
      </c>
      <c r="H102" s="87"/>
      <c r="I102" s="126">
        <v>90</v>
      </c>
      <c r="J102" s="130" t="s">
        <v>16</v>
      </c>
      <c r="K102" s="130" t="s">
        <v>16</v>
      </c>
      <c r="L102" s="127">
        <f t="shared" si="12"/>
        <v>0</v>
      </c>
      <c r="M102" s="88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5"/>
      <c r="BR102" s="65"/>
      <c r="BS102" s="65"/>
      <c r="BT102" s="65"/>
      <c r="BU102" s="65"/>
      <c r="BV102" s="65"/>
      <c r="BW102" s="65"/>
      <c r="BX102" s="65"/>
      <c r="BY102" s="65"/>
      <c r="BZ102" s="65"/>
      <c r="CA102" s="65"/>
      <c r="CB102" s="65"/>
      <c r="CC102" s="65"/>
      <c r="CD102" s="65"/>
      <c r="CE102" s="65"/>
      <c r="CF102" s="65"/>
      <c r="CG102" s="65"/>
      <c r="CH102" s="65"/>
      <c r="CI102" s="65"/>
      <c r="CJ102" s="65"/>
      <c r="CK102" s="65"/>
      <c r="CL102" s="65"/>
      <c r="CM102" s="65"/>
      <c r="CN102" s="65"/>
    </row>
    <row r="103" spans="2:92" ht="15.75" customHeight="1">
      <c r="B103" s="109" t="s">
        <v>51</v>
      </c>
      <c r="C103" s="110"/>
      <c r="D103" s="131">
        <v>30</v>
      </c>
      <c r="E103" s="87" t="s">
        <v>95</v>
      </c>
      <c r="F103" s="206">
        <f>'TV reitingai'!F50</f>
        <v>0.7</v>
      </c>
      <c r="G103" s="206">
        <f>'TV reitingai'!G50</f>
        <v>0.9</v>
      </c>
      <c r="H103" s="87"/>
      <c r="I103" s="126">
        <v>90</v>
      </c>
      <c r="J103" s="130" t="s">
        <v>16</v>
      </c>
      <c r="K103" s="130" t="s">
        <v>16</v>
      </c>
      <c r="L103" s="127">
        <f t="shared" si="12"/>
        <v>0</v>
      </c>
      <c r="M103" s="88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5"/>
      <c r="BR103" s="65"/>
      <c r="BS103" s="65"/>
      <c r="BT103" s="65"/>
      <c r="BU103" s="65"/>
      <c r="BV103" s="65"/>
      <c r="BW103" s="65"/>
      <c r="BX103" s="65"/>
      <c r="BY103" s="65"/>
      <c r="BZ103" s="65"/>
      <c r="CA103" s="65"/>
      <c r="CB103" s="65"/>
      <c r="CC103" s="65"/>
      <c r="CD103" s="65"/>
      <c r="CE103" s="65"/>
      <c r="CF103" s="65"/>
      <c r="CG103" s="65"/>
      <c r="CH103" s="65"/>
      <c r="CI103" s="65"/>
      <c r="CJ103" s="65"/>
      <c r="CK103" s="65"/>
      <c r="CL103" s="65"/>
      <c r="CM103" s="65"/>
      <c r="CN103" s="65"/>
    </row>
    <row r="104" spans="2:92" ht="15.75" customHeight="1">
      <c r="B104" s="165" t="s">
        <v>51</v>
      </c>
      <c r="C104" s="166"/>
      <c r="D104" s="167">
        <v>30</v>
      </c>
      <c r="E104" s="168" t="s">
        <v>96</v>
      </c>
      <c r="F104" s="208">
        <f>'TV reitingai'!F51</f>
        <v>0.3</v>
      </c>
      <c r="G104" s="208">
        <f>'TV reitingai'!G51</f>
        <v>0.5</v>
      </c>
      <c r="H104" s="168"/>
      <c r="I104" s="126">
        <v>90</v>
      </c>
      <c r="J104" s="170" t="s">
        <v>16</v>
      </c>
      <c r="K104" s="170" t="s">
        <v>16</v>
      </c>
      <c r="L104" s="171">
        <f t="shared" si="12"/>
        <v>0</v>
      </c>
      <c r="M104" s="88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5"/>
      <c r="BR104" s="65"/>
      <c r="BS104" s="65"/>
      <c r="BT104" s="65"/>
      <c r="BU104" s="65"/>
      <c r="BV104" s="65"/>
      <c r="BW104" s="65"/>
      <c r="BX104" s="65"/>
      <c r="BY104" s="65"/>
      <c r="BZ104" s="65"/>
      <c r="CA104" s="65"/>
      <c r="CB104" s="65"/>
      <c r="CC104" s="65"/>
      <c r="CD104" s="65"/>
      <c r="CE104" s="65"/>
      <c r="CF104" s="65"/>
      <c r="CG104" s="65"/>
      <c r="CH104" s="65"/>
      <c r="CI104" s="65"/>
      <c r="CJ104" s="65"/>
      <c r="CK104" s="65"/>
      <c r="CL104" s="65"/>
      <c r="CM104" s="65"/>
      <c r="CN104" s="65"/>
    </row>
    <row r="105" spans="2:92" ht="15.75" customHeight="1">
      <c r="B105" s="109" t="s">
        <v>52</v>
      </c>
      <c r="C105" s="110"/>
      <c r="D105" s="131">
        <v>30</v>
      </c>
      <c r="E105" s="87" t="s">
        <v>89</v>
      </c>
      <c r="F105" s="206">
        <f>'TV reitingai'!F61</f>
        <v>0</v>
      </c>
      <c r="G105" s="206">
        <f>'TV reitingai'!G61</f>
        <v>0</v>
      </c>
      <c r="H105" s="87">
        <v>52</v>
      </c>
      <c r="I105" s="180">
        <v>45</v>
      </c>
      <c r="J105" s="130" t="s">
        <v>16</v>
      </c>
      <c r="K105" s="130" t="s">
        <v>16</v>
      </c>
      <c r="L105" s="127">
        <f t="shared" si="12"/>
        <v>2340</v>
      </c>
      <c r="M105" s="88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65"/>
      <c r="BM105" s="65"/>
      <c r="BN105" s="65"/>
      <c r="BO105" s="65"/>
      <c r="BP105" s="65"/>
      <c r="BQ105" s="65"/>
      <c r="BR105" s="65"/>
      <c r="BS105" s="65"/>
      <c r="BT105" s="65"/>
      <c r="BU105" s="65"/>
      <c r="BV105" s="65"/>
      <c r="BW105" s="65"/>
      <c r="BX105" s="65"/>
      <c r="BY105" s="65"/>
      <c r="BZ105" s="65"/>
      <c r="CA105" s="65"/>
      <c r="CB105" s="65"/>
      <c r="CC105" s="65"/>
      <c r="CD105" s="65"/>
      <c r="CE105" s="65"/>
      <c r="CF105" s="65"/>
      <c r="CG105" s="65"/>
      <c r="CH105" s="65"/>
      <c r="CI105" s="65"/>
      <c r="CJ105" s="65"/>
      <c r="CK105" s="65"/>
      <c r="CL105" s="65"/>
      <c r="CM105" s="65"/>
      <c r="CN105" s="65"/>
    </row>
    <row r="106" spans="2:92" ht="15.75" customHeight="1">
      <c r="B106" s="109" t="s">
        <v>52</v>
      </c>
      <c r="C106" s="110"/>
      <c r="D106" s="131">
        <v>30</v>
      </c>
      <c r="E106" s="87" t="s">
        <v>79</v>
      </c>
      <c r="F106" s="206">
        <f>'TV reitingai'!F62</f>
        <v>0.3</v>
      </c>
      <c r="G106" s="206">
        <f>'TV reitingai'!G62</f>
        <v>0.3</v>
      </c>
      <c r="H106" s="87"/>
      <c r="I106" s="126">
        <v>45</v>
      </c>
      <c r="J106" s="130" t="s">
        <v>16</v>
      </c>
      <c r="K106" s="130" t="s">
        <v>16</v>
      </c>
      <c r="L106" s="127">
        <f t="shared" si="12"/>
        <v>0</v>
      </c>
      <c r="M106" s="88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  <c r="BH106" s="65"/>
      <c r="BI106" s="65"/>
      <c r="BJ106" s="65"/>
      <c r="BK106" s="65"/>
      <c r="BL106" s="65"/>
      <c r="BM106" s="65"/>
      <c r="BN106" s="65"/>
      <c r="BO106" s="65"/>
      <c r="BP106" s="65"/>
      <c r="BQ106" s="65"/>
      <c r="BR106" s="65"/>
      <c r="BS106" s="65"/>
      <c r="BT106" s="65"/>
      <c r="BU106" s="65"/>
      <c r="BV106" s="65"/>
      <c r="BW106" s="65"/>
      <c r="BX106" s="65"/>
      <c r="BY106" s="65"/>
      <c r="BZ106" s="65"/>
      <c r="CA106" s="65"/>
      <c r="CB106" s="65"/>
      <c r="CC106" s="65"/>
      <c r="CD106" s="65"/>
      <c r="CE106" s="65"/>
      <c r="CF106" s="65"/>
      <c r="CG106" s="65"/>
      <c r="CH106" s="65"/>
      <c r="CI106" s="65"/>
      <c r="CJ106" s="65"/>
      <c r="CK106" s="65"/>
      <c r="CL106" s="65"/>
      <c r="CM106" s="65"/>
      <c r="CN106" s="65"/>
    </row>
    <row r="107" spans="2:92" ht="15.75" customHeight="1">
      <c r="B107" s="109" t="s">
        <v>52</v>
      </c>
      <c r="C107" s="110"/>
      <c r="D107" s="56">
        <v>30</v>
      </c>
      <c r="E107" s="87" t="s">
        <v>80</v>
      </c>
      <c r="F107" s="206">
        <f>'TV reitingai'!F63</f>
        <v>0.5</v>
      </c>
      <c r="G107" s="206">
        <f>'TV reitingai'!G63</f>
        <v>0.5</v>
      </c>
      <c r="H107" s="87"/>
      <c r="I107" s="126">
        <v>45</v>
      </c>
      <c r="J107" s="130" t="s">
        <v>16</v>
      </c>
      <c r="K107" s="130" t="s">
        <v>16</v>
      </c>
      <c r="L107" s="127">
        <f t="shared" si="12"/>
        <v>0</v>
      </c>
      <c r="M107" s="88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N107" s="65"/>
      <c r="AO107" s="65"/>
      <c r="AP107" s="65"/>
      <c r="AQ107" s="65"/>
      <c r="AR107" s="65"/>
      <c r="AS107" s="65"/>
      <c r="AT107" s="65"/>
      <c r="AU107" s="65"/>
      <c r="AV107" s="65"/>
      <c r="AW107" s="65"/>
      <c r="AX107" s="65"/>
      <c r="AY107" s="65"/>
      <c r="AZ107" s="65"/>
      <c r="BA107" s="65"/>
      <c r="BB107" s="65"/>
      <c r="BC107" s="65"/>
      <c r="BD107" s="65"/>
      <c r="BE107" s="65"/>
      <c r="BF107" s="65"/>
      <c r="BG107" s="65"/>
      <c r="BH107" s="65"/>
      <c r="BI107" s="65"/>
      <c r="BJ107" s="65"/>
      <c r="BK107" s="65"/>
      <c r="BL107" s="65"/>
      <c r="BM107" s="65"/>
      <c r="BN107" s="65"/>
      <c r="BO107" s="65"/>
      <c r="BP107" s="65"/>
      <c r="BQ107" s="65"/>
      <c r="BR107" s="65"/>
      <c r="BS107" s="65"/>
      <c r="BT107" s="65"/>
      <c r="BU107" s="65"/>
      <c r="BV107" s="65"/>
      <c r="BW107" s="65"/>
      <c r="BX107" s="65"/>
      <c r="BY107" s="65"/>
      <c r="BZ107" s="65"/>
      <c r="CA107" s="65"/>
      <c r="CB107" s="65"/>
      <c r="CC107" s="65"/>
      <c r="CD107" s="65"/>
      <c r="CE107" s="65"/>
      <c r="CF107" s="65"/>
      <c r="CG107" s="65"/>
      <c r="CH107" s="65"/>
      <c r="CI107" s="65"/>
      <c r="CJ107" s="65"/>
      <c r="CK107" s="65"/>
      <c r="CL107" s="65"/>
      <c r="CM107" s="65"/>
      <c r="CN107" s="65"/>
    </row>
    <row r="108" spans="2:92" ht="15.75" customHeight="1">
      <c r="B108" s="109" t="s">
        <v>52</v>
      </c>
      <c r="C108" s="110"/>
      <c r="D108" s="131">
        <v>30</v>
      </c>
      <c r="E108" s="87" t="s">
        <v>81</v>
      </c>
      <c r="F108" s="206">
        <f>'TV reitingai'!F64</f>
        <v>0.6</v>
      </c>
      <c r="G108" s="206">
        <f>'TV reitingai'!G64</f>
        <v>0.6</v>
      </c>
      <c r="H108" s="87"/>
      <c r="I108" s="126">
        <v>45</v>
      </c>
      <c r="J108" s="130" t="s">
        <v>16</v>
      </c>
      <c r="K108" s="130" t="s">
        <v>16</v>
      </c>
      <c r="L108" s="127">
        <f t="shared" si="12"/>
        <v>0</v>
      </c>
      <c r="M108" s="88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5"/>
      <c r="AP108" s="65"/>
      <c r="AQ108" s="65"/>
      <c r="AR108" s="65"/>
      <c r="AS108" s="65"/>
      <c r="AT108" s="65"/>
      <c r="AU108" s="65"/>
      <c r="AV108" s="65"/>
      <c r="AW108" s="65"/>
      <c r="AX108" s="65"/>
      <c r="AY108" s="65"/>
      <c r="AZ108" s="65"/>
      <c r="BA108" s="65"/>
      <c r="BB108" s="65"/>
      <c r="BC108" s="65"/>
      <c r="BD108" s="65"/>
      <c r="BE108" s="65"/>
      <c r="BF108" s="65"/>
      <c r="BG108" s="65"/>
      <c r="BH108" s="65"/>
      <c r="BI108" s="65"/>
      <c r="BJ108" s="65"/>
      <c r="BK108" s="65"/>
      <c r="BL108" s="65"/>
      <c r="BM108" s="65"/>
      <c r="BN108" s="65"/>
      <c r="BO108" s="65"/>
      <c r="BP108" s="65"/>
      <c r="BQ108" s="65"/>
      <c r="BR108" s="65"/>
      <c r="BS108" s="65"/>
      <c r="BT108" s="65"/>
      <c r="BU108" s="65"/>
      <c r="BV108" s="65"/>
      <c r="BW108" s="65"/>
      <c r="BX108" s="65"/>
      <c r="BY108" s="65"/>
      <c r="BZ108" s="65"/>
      <c r="CA108" s="65"/>
      <c r="CB108" s="65"/>
      <c r="CC108" s="65"/>
      <c r="CD108" s="65"/>
      <c r="CE108" s="65"/>
      <c r="CF108" s="65"/>
      <c r="CG108" s="65"/>
      <c r="CH108" s="65"/>
      <c r="CI108" s="65"/>
      <c r="CJ108" s="65"/>
      <c r="CK108" s="65"/>
      <c r="CL108" s="65"/>
      <c r="CM108" s="65"/>
      <c r="CN108" s="65"/>
    </row>
    <row r="109" spans="2:92" ht="15.75" customHeight="1">
      <c r="B109" s="109" t="s">
        <v>52</v>
      </c>
      <c r="C109" s="110"/>
      <c r="D109" s="131">
        <v>30</v>
      </c>
      <c r="E109" s="87" t="s">
        <v>82</v>
      </c>
      <c r="F109" s="206">
        <f>'TV reitingai'!F65</f>
        <v>0.4</v>
      </c>
      <c r="G109" s="206">
        <f>'TV reitingai'!G65</f>
        <v>0.4</v>
      </c>
      <c r="H109" s="87"/>
      <c r="I109" s="126">
        <v>45</v>
      </c>
      <c r="J109" s="130" t="s">
        <v>16</v>
      </c>
      <c r="K109" s="130" t="s">
        <v>16</v>
      </c>
      <c r="L109" s="127">
        <f t="shared" si="12"/>
        <v>0</v>
      </c>
      <c r="M109" s="88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5"/>
      <c r="AN109" s="65"/>
      <c r="AO109" s="65"/>
      <c r="AP109" s="65"/>
      <c r="AQ109" s="65"/>
      <c r="AR109" s="65"/>
      <c r="AS109" s="65"/>
      <c r="AT109" s="65"/>
      <c r="AU109" s="65"/>
      <c r="AV109" s="65"/>
      <c r="AW109" s="65"/>
      <c r="AX109" s="65"/>
      <c r="AY109" s="65"/>
      <c r="AZ109" s="65"/>
      <c r="BA109" s="65"/>
      <c r="BB109" s="65"/>
      <c r="BC109" s="65"/>
      <c r="BD109" s="65"/>
      <c r="BE109" s="65"/>
      <c r="BF109" s="65"/>
      <c r="BG109" s="65"/>
      <c r="BH109" s="65"/>
      <c r="BI109" s="65"/>
      <c r="BJ109" s="65"/>
      <c r="BK109" s="65"/>
      <c r="BL109" s="65"/>
      <c r="BM109" s="65"/>
      <c r="BN109" s="65"/>
      <c r="BO109" s="65"/>
      <c r="BP109" s="65"/>
      <c r="BQ109" s="65"/>
      <c r="BR109" s="65"/>
      <c r="BS109" s="65"/>
      <c r="BT109" s="65"/>
      <c r="BU109" s="65"/>
      <c r="BV109" s="65"/>
      <c r="BW109" s="65"/>
      <c r="BX109" s="65"/>
      <c r="BY109" s="65"/>
      <c r="BZ109" s="65"/>
      <c r="CA109" s="65"/>
      <c r="CB109" s="65"/>
      <c r="CC109" s="65"/>
      <c r="CD109" s="65"/>
      <c r="CE109" s="65"/>
      <c r="CF109" s="65"/>
      <c r="CG109" s="65"/>
      <c r="CH109" s="65"/>
      <c r="CI109" s="65"/>
      <c r="CJ109" s="65"/>
      <c r="CK109" s="65"/>
      <c r="CL109" s="65"/>
      <c r="CM109" s="65"/>
      <c r="CN109" s="65"/>
    </row>
    <row r="110" spans="2:92" ht="15.75" customHeight="1">
      <c r="B110" s="109" t="s">
        <v>52</v>
      </c>
      <c r="C110" s="110"/>
      <c r="D110" s="131">
        <v>30</v>
      </c>
      <c r="E110" s="87" t="s">
        <v>83</v>
      </c>
      <c r="F110" s="206">
        <f>'TV reitingai'!F66</f>
        <v>0.5</v>
      </c>
      <c r="G110" s="206">
        <f>'TV reitingai'!G66</f>
        <v>0.6</v>
      </c>
      <c r="H110" s="87"/>
      <c r="I110" s="126">
        <v>45</v>
      </c>
      <c r="J110" s="130" t="s">
        <v>16</v>
      </c>
      <c r="K110" s="130" t="s">
        <v>16</v>
      </c>
      <c r="L110" s="127">
        <f t="shared" si="12"/>
        <v>0</v>
      </c>
      <c r="M110" s="88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  <c r="AI110" s="65"/>
      <c r="AJ110" s="65"/>
      <c r="AK110" s="65"/>
      <c r="AL110" s="65"/>
      <c r="AM110" s="65"/>
      <c r="AN110" s="65"/>
      <c r="AO110" s="65"/>
      <c r="AP110" s="65"/>
      <c r="AQ110" s="65"/>
      <c r="AR110" s="65"/>
      <c r="AS110" s="65"/>
      <c r="AT110" s="65"/>
      <c r="AU110" s="65"/>
      <c r="AV110" s="65"/>
      <c r="AW110" s="65"/>
      <c r="AX110" s="65"/>
      <c r="AY110" s="65"/>
      <c r="AZ110" s="65"/>
      <c r="BA110" s="65"/>
      <c r="BB110" s="65"/>
      <c r="BC110" s="65"/>
      <c r="BD110" s="65"/>
      <c r="BE110" s="65"/>
      <c r="BF110" s="65"/>
      <c r="BG110" s="65"/>
      <c r="BH110" s="65"/>
      <c r="BI110" s="65"/>
      <c r="BJ110" s="65"/>
      <c r="BK110" s="65"/>
      <c r="BL110" s="65"/>
      <c r="BM110" s="65"/>
      <c r="BN110" s="65"/>
      <c r="BO110" s="65"/>
      <c r="BP110" s="65"/>
      <c r="BQ110" s="65"/>
      <c r="BR110" s="65"/>
      <c r="BS110" s="65"/>
      <c r="BT110" s="65"/>
      <c r="BU110" s="65"/>
      <c r="BV110" s="65"/>
      <c r="BW110" s="65"/>
      <c r="BX110" s="65"/>
      <c r="BY110" s="65"/>
      <c r="BZ110" s="65"/>
      <c r="CA110" s="65"/>
      <c r="CB110" s="65"/>
      <c r="CC110" s="65"/>
      <c r="CD110" s="65"/>
      <c r="CE110" s="65"/>
      <c r="CF110" s="65"/>
      <c r="CG110" s="65"/>
      <c r="CH110" s="65"/>
      <c r="CI110" s="65"/>
      <c r="CJ110" s="65"/>
      <c r="CK110" s="65"/>
      <c r="CL110" s="65"/>
      <c r="CM110" s="65"/>
      <c r="CN110" s="65"/>
    </row>
    <row r="111" spans="2:92" ht="15.75" customHeight="1">
      <c r="B111" s="109" t="s">
        <v>52</v>
      </c>
      <c r="C111" s="110"/>
      <c r="D111" s="131">
        <v>30</v>
      </c>
      <c r="E111" s="87" t="s">
        <v>84</v>
      </c>
      <c r="F111" s="206">
        <f>'TV reitingai'!F67</f>
        <v>0.4</v>
      </c>
      <c r="G111" s="206">
        <f>'TV reitingai'!G67</f>
        <v>0.4</v>
      </c>
      <c r="H111" s="87"/>
      <c r="I111" s="126">
        <v>45</v>
      </c>
      <c r="J111" s="130" t="s">
        <v>16</v>
      </c>
      <c r="K111" s="130" t="s">
        <v>16</v>
      </c>
      <c r="L111" s="127">
        <f t="shared" si="12"/>
        <v>0</v>
      </c>
      <c r="M111" s="88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5"/>
      <c r="AR111" s="65"/>
      <c r="AS111" s="65"/>
      <c r="AT111" s="65"/>
      <c r="AU111" s="65"/>
      <c r="AV111" s="65"/>
      <c r="AW111" s="65"/>
      <c r="AX111" s="65"/>
      <c r="AY111" s="65"/>
      <c r="AZ111" s="65"/>
      <c r="BA111" s="65"/>
      <c r="BB111" s="65"/>
      <c r="BC111" s="65"/>
      <c r="BD111" s="65"/>
      <c r="BE111" s="65"/>
      <c r="BF111" s="65"/>
      <c r="BG111" s="65"/>
      <c r="BH111" s="65"/>
      <c r="BI111" s="65"/>
      <c r="BJ111" s="65"/>
      <c r="BK111" s="65"/>
      <c r="BL111" s="65"/>
      <c r="BM111" s="65"/>
      <c r="BN111" s="65"/>
      <c r="BO111" s="65"/>
      <c r="BP111" s="65"/>
      <c r="BQ111" s="65"/>
      <c r="BR111" s="65"/>
      <c r="BS111" s="65"/>
      <c r="BT111" s="65"/>
      <c r="BU111" s="65"/>
      <c r="BV111" s="65"/>
      <c r="BW111" s="65"/>
      <c r="BX111" s="65"/>
      <c r="BY111" s="65"/>
      <c r="BZ111" s="65"/>
      <c r="CA111" s="65"/>
      <c r="CB111" s="65"/>
      <c r="CC111" s="65"/>
      <c r="CD111" s="65"/>
      <c r="CE111" s="65"/>
      <c r="CF111" s="65"/>
      <c r="CG111" s="65"/>
      <c r="CH111" s="65"/>
      <c r="CI111" s="65"/>
      <c r="CJ111" s="65"/>
      <c r="CK111" s="65"/>
      <c r="CL111" s="65"/>
      <c r="CM111" s="65"/>
      <c r="CN111" s="65"/>
    </row>
    <row r="112" spans="2:92" ht="15.75" customHeight="1">
      <c r="B112" s="109" t="s">
        <v>52</v>
      </c>
      <c r="C112" s="110"/>
      <c r="D112" s="131">
        <v>30</v>
      </c>
      <c r="E112" s="87" t="s">
        <v>85</v>
      </c>
      <c r="F112" s="206">
        <f>'TV reitingai'!F68</f>
        <v>0.5</v>
      </c>
      <c r="G112" s="206">
        <f>'TV reitingai'!G68</f>
        <v>0.6</v>
      </c>
      <c r="H112" s="87"/>
      <c r="I112" s="126">
        <v>45</v>
      </c>
      <c r="J112" s="130" t="s">
        <v>16</v>
      </c>
      <c r="K112" s="130" t="s">
        <v>16</v>
      </c>
      <c r="L112" s="127">
        <f t="shared" si="12"/>
        <v>0</v>
      </c>
      <c r="M112" s="88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  <c r="AI112" s="65"/>
      <c r="AJ112" s="65"/>
      <c r="AK112" s="65"/>
      <c r="AL112" s="65"/>
      <c r="AM112" s="65"/>
      <c r="AN112" s="65"/>
      <c r="AO112" s="65"/>
      <c r="AP112" s="65"/>
      <c r="AQ112" s="65"/>
      <c r="AR112" s="65"/>
      <c r="AS112" s="65"/>
      <c r="AT112" s="65"/>
      <c r="AU112" s="65"/>
      <c r="AV112" s="65"/>
      <c r="AW112" s="65"/>
      <c r="AX112" s="65"/>
      <c r="AY112" s="65"/>
      <c r="AZ112" s="65"/>
      <c r="BA112" s="65"/>
      <c r="BB112" s="65"/>
      <c r="BC112" s="65"/>
      <c r="BD112" s="65"/>
      <c r="BE112" s="65"/>
      <c r="BF112" s="65"/>
      <c r="BG112" s="65"/>
      <c r="BH112" s="65"/>
      <c r="BI112" s="65"/>
      <c r="BJ112" s="65"/>
      <c r="BK112" s="65"/>
      <c r="BL112" s="65"/>
      <c r="BM112" s="65"/>
      <c r="BN112" s="65"/>
      <c r="BO112" s="65"/>
      <c r="BP112" s="65"/>
      <c r="BQ112" s="65"/>
      <c r="BR112" s="65"/>
      <c r="BS112" s="65"/>
      <c r="BT112" s="65"/>
      <c r="BU112" s="65"/>
      <c r="BV112" s="65"/>
      <c r="BW112" s="65"/>
      <c r="BX112" s="65"/>
      <c r="BY112" s="65"/>
      <c r="BZ112" s="65"/>
      <c r="CA112" s="65"/>
      <c r="CB112" s="65"/>
      <c r="CC112" s="65"/>
      <c r="CD112" s="65"/>
      <c r="CE112" s="65"/>
      <c r="CF112" s="65"/>
      <c r="CG112" s="65"/>
      <c r="CH112" s="65"/>
      <c r="CI112" s="65"/>
      <c r="CJ112" s="65"/>
      <c r="CK112" s="65"/>
      <c r="CL112" s="65"/>
      <c r="CM112" s="65"/>
      <c r="CN112" s="65"/>
    </row>
    <row r="113" spans="2:92" ht="15.75" customHeight="1">
      <c r="B113" s="109" t="s">
        <v>52</v>
      </c>
      <c r="C113" s="110"/>
      <c r="D113" s="131">
        <v>30</v>
      </c>
      <c r="E113" s="87" t="s">
        <v>86</v>
      </c>
      <c r="F113" s="206">
        <f>'TV reitingai'!F69</f>
        <v>0.4</v>
      </c>
      <c r="G113" s="206">
        <f>'TV reitingai'!G69</f>
        <v>0.5</v>
      </c>
      <c r="H113" s="87"/>
      <c r="I113" s="126">
        <v>45</v>
      </c>
      <c r="J113" s="130" t="s">
        <v>16</v>
      </c>
      <c r="K113" s="130" t="s">
        <v>16</v>
      </c>
      <c r="L113" s="127">
        <f t="shared" si="12"/>
        <v>0</v>
      </c>
      <c r="M113" s="88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  <c r="AW113" s="65"/>
      <c r="AX113" s="65"/>
      <c r="AY113" s="65"/>
      <c r="AZ113" s="65"/>
      <c r="BA113" s="65"/>
      <c r="BB113" s="65"/>
      <c r="BC113" s="65"/>
      <c r="BD113" s="65"/>
      <c r="BE113" s="65"/>
      <c r="BF113" s="65"/>
      <c r="BG113" s="65"/>
      <c r="BH113" s="65"/>
      <c r="BI113" s="65"/>
      <c r="BJ113" s="65"/>
      <c r="BK113" s="65"/>
      <c r="BL113" s="65"/>
      <c r="BM113" s="65"/>
      <c r="BN113" s="65"/>
      <c r="BO113" s="65"/>
      <c r="BP113" s="65"/>
      <c r="BQ113" s="65"/>
      <c r="BR113" s="65"/>
      <c r="BS113" s="65"/>
      <c r="BT113" s="65"/>
      <c r="BU113" s="65"/>
      <c r="BV113" s="65"/>
      <c r="BW113" s="65"/>
      <c r="BX113" s="65"/>
      <c r="BY113" s="65"/>
      <c r="BZ113" s="65"/>
      <c r="CA113" s="65"/>
      <c r="CB113" s="65"/>
      <c r="CC113" s="65"/>
      <c r="CD113" s="65"/>
      <c r="CE113" s="65"/>
      <c r="CF113" s="65"/>
      <c r="CG113" s="65"/>
      <c r="CH113" s="65"/>
      <c r="CI113" s="65"/>
      <c r="CJ113" s="65"/>
      <c r="CK113" s="65"/>
      <c r="CL113" s="65"/>
      <c r="CM113" s="65"/>
      <c r="CN113" s="65"/>
    </row>
    <row r="114" spans="2:92" ht="15.75" customHeight="1">
      <c r="B114" s="109" t="s">
        <v>52</v>
      </c>
      <c r="C114" s="110"/>
      <c r="D114" s="131">
        <v>30</v>
      </c>
      <c r="E114" s="87" t="s">
        <v>87</v>
      </c>
      <c r="F114" s="206">
        <f>'TV reitingai'!F70</f>
        <v>0.5</v>
      </c>
      <c r="G114" s="206">
        <f>'TV reitingai'!G70</f>
        <v>0.5</v>
      </c>
      <c r="H114" s="87"/>
      <c r="I114" s="126">
        <v>45</v>
      </c>
      <c r="J114" s="130" t="s">
        <v>16</v>
      </c>
      <c r="K114" s="130" t="s">
        <v>16</v>
      </c>
      <c r="L114" s="127">
        <f t="shared" si="12"/>
        <v>0</v>
      </c>
      <c r="M114" s="88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  <c r="AO114" s="65"/>
      <c r="AP114" s="65"/>
      <c r="AQ114" s="65"/>
      <c r="AR114" s="65"/>
      <c r="AS114" s="65"/>
      <c r="AT114" s="65"/>
      <c r="AU114" s="65"/>
      <c r="AV114" s="65"/>
      <c r="AW114" s="65"/>
      <c r="AX114" s="65"/>
      <c r="AY114" s="65"/>
      <c r="AZ114" s="65"/>
      <c r="BA114" s="65"/>
      <c r="BB114" s="65"/>
      <c r="BC114" s="65"/>
      <c r="BD114" s="65"/>
      <c r="BE114" s="65"/>
      <c r="BF114" s="65"/>
      <c r="BG114" s="65"/>
      <c r="BH114" s="65"/>
      <c r="BI114" s="65"/>
      <c r="BJ114" s="65"/>
      <c r="BK114" s="65"/>
      <c r="BL114" s="65"/>
      <c r="BM114" s="65"/>
      <c r="BN114" s="65"/>
      <c r="BO114" s="65"/>
      <c r="BP114" s="65"/>
      <c r="BQ114" s="65"/>
      <c r="BR114" s="65"/>
      <c r="BS114" s="65"/>
      <c r="BT114" s="65"/>
      <c r="BU114" s="65"/>
      <c r="BV114" s="65"/>
      <c r="BW114" s="65"/>
      <c r="BX114" s="65"/>
      <c r="BY114" s="65"/>
      <c r="BZ114" s="65"/>
      <c r="CA114" s="65"/>
      <c r="CB114" s="65"/>
      <c r="CC114" s="65"/>
      <c r="CD114" s="65"/>
      <c r="CE114" s="65"/>
      <c r="CF114" s="65"/>
      <c r="CG114" s="65"/>
      <c r="CH114" s="65"/>
      <c r="CI114" s="65"/>
      <c r="CJ114" s="65"/>
      <c r="CK114" s="65"/>
      <c r="CL114" s="65"/>
      <c r="CM114" s="65"/>
      <c r="CN114" s="65"/>
    </row>
    <row r="115" spans="2:92" ht="15.75" customHeight="1">
      <c r="B115" s="172" t="s">
        <v>52</v>
      </c>
      <c r="C115" s="173"/>
      <c r="D115" s="174">
        <v>30</v>
      </c>
      <c r="E115" s="175" t="s">
        <v>88</v>
      </c>
      <c r="F115" s="207">
        <f>'TV reitingai'!F71</f>
        <v>0.6</v>
      </c>
      <c r="G115" s="207">
        <f>'TV reitingai'!G71</f>
        <v>0.5</v>
      </c>
      <c r="H115" s="175"/>
      <c r="I115" s="176">
        <v>45</v>
      </c>
      <c r="J115" s="177" t="s">
        <v>16</v>
      </c>
      <c r="K115" s="177" t="s">
        <v>16</v>
      </c>
      <c r="L115" s="178">
        <f t="shared" si="12"/>
        <v>0</v>
      </c>
      <c r="M115" s="88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  <c r="AH115" s="65"/>
      <c r="AI115" s="65"/>
      <c r="AJ115" s="65"/>
      <c r="AK115" s="65"/>
      <c r="AL115" s="65"/>
      <c r="AM115" s="65"/>
      <c r="AN115" s="65"/>
      <c r="AO115" s="65"/>
      <c r="AP115" s="65"/>
      <c r="AQ115" s="65"/>
      <c r="AR115" s="65"/>
      <c r="AS115" s="65"/>
      <c r="AT115" s="65"/>
      <c r="AU115" s="65"/>
      <c r="AV115" s="65"/>
      <c r="AW115" s="65"/>
      <c r="AX115" s="65"/>
      <c r="AY115" s="65"/>
      <c r="AZ115" s="65"/>
      <c r="BA115" s="65"/>
      <c r="BB115" s="65"/>
      <c r="BC115" s="65"/>
      <c r="BD115" s="65"/>
      <c r="BE115" s="65"/>
      <c r="BF115" s="65"/>
      <c r="BG115" s="65"/>
      <c r="BH115" s="65"/>
      <c r="BI115" s="65"/>
      <c r="BJ115" s="65"/>
      <c r="BK115" s="65"/>
      <c r="BL115" s="65"/>
      <c r="BM115" s="65"/>
      <c r="BN115" s="65"/>
      <c r="BO115" s="65"/>
      <c r="BP115" s="65"/>
      <c r="BQ115" s="65"/>
      <c r="BR115" s="65"/>
      <c r="BS115" s="65"/>
      <c r="BT115" s="65"/>
      <c r="BU115" s="65"/>
      <c r="BV115" s="65"/>
      <c r="BW115" s="65"/>
      <c r="BX115" s="65"/>
      <c r="BY115" s="65"/>
      <c r="BZ115" s="65"/>
      <c r="CA115" s="65"/>
      <c r="CB115" s="65"/>
      <c r="CC115" s="65"/>
      <c r="CD115" s="65"/>
      <c r="CE115" s="65"/>
      <c r="CF115" s="65"/>
      <c r="CG115" s="65"/>
      <c r="CH115" s="65"/>
      <c r="CI115" s="65"/>
      <c r="CJ115" s="65"/>
      <c r="CK115" s="65"/>
      <c r="CL115" s="65"/>
      <c r="CM115" s="65"/>
      <c r="CN115" s="65"/>
    </row>
    <row r="116" spans="2:92" ht="15.75" customHeight="1">
      <c r="B116" s="109" t="s">
        <v>52</v>
      </c>
      <c r="C116" s="110"/>
      <c r="D116" s="131">
        <v>30</v>
      </c>
      <c r="E116" s="87" t="s">
        <v>90</v>
      </c>
      <c r="F116" s="206">
        <f>'TV reitingai'!F72</f>
        <v>0.9</v>
      </c>
      <c r="G116" s="206">
        <f>'TV reitingai'!G72</f>
        <v>0.6</v>
      </c>
      <c r="H116" s="87">
        <v>52</v>
      </c>
      <c r="I116" s="126">
        <v>90</v>
      </c>
      <c r="J116" s="130" t="s">
        <v>16</v>
      </c>
      <c r="K116" s="130" t="s">
        <v>16</v>
      </c>
      <c r="L116" s="127">
        <f t="shared" si="12"/>
        <v>4680</v>
      </c>
      <c r="M116" s="88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/>
      <c r="AP116" s="65"/>
      <c r="AQ116" s="65"/>
      <c r="AR116" s="65"/>
      <c r="AS116" s="65"/>
      <c r="AT116" s="65"/>
      <c r="AU116" s="65"/>
      <c r="AV116" s="65"/>
      <c r="AW116" s="65"/>
      <c r="AX116" s="65"/>
      <c r="AY116" s="65"/>
      <c r="AZ116" s="65"/>
      <c r="BA116" s="65"/>
      <c r="BB116" s="65"/>
      <c r="BC116" s="65"/>
      <c r="BD116" s="65"/>
      <c r="BE116" s="65"/>
      <c r="BF116" s="65"/>
      <c r="BG116" s="65"/>
      <c r="BH116" s="65"/>
      <c r="BI116" s="65"/>
      <c r="BJ116" s="65"/>
      <c r="BK116" s="65"/>
      <c r="BL116" s="65"/>
      <c r="BM116" s="65"/>
      <c r="BN116" s="65"/>
      <c r="BO116" s="65"/>
      <c r="BP116" s="65"/>
      <c r="BQ116" s="65"/>
      <c r="BR116" s="65"/>
      <c r="BS116" s="65"/>
      <c r="BT116" s="65"/>
      <c r="BU116" s="65"/>
      <c r="BV116" s="65"/>
      <c r="BW116" s="65"/>
      <c r="BX116" s="65"/>
      <c r="BY116" s="65"/>
      <c r="BZ116" s="65"/>
      <c r="CA116" s="65"/>
      <c r="CB116" s="65"/>
      <c r="CC116" s="65"/>
      <c r="CD116" s="65"/>
      <c r="CE116" s="65"/>
      <c r="CF116" s="65"/>
      <c r="CG116" s="65"/>
      <c r="CH116" s="65"/>
      <c r="CI116" s="65"/>
      <c r="CJ116" s="65"/>
      <c r="CK116" s="65"/>
      <c r="CL116" s="65"/>
      <c r="CM116" s="65"/>
      <c r="CN116" s="65"/>
    </row>
    <row r="117" spans="2:92" ht="15.75" customHeight="1">
      <c r="B117" s="109" t="s">
        <v>52</v>
      </c>
      <c r="C117" s="110"/>
      <c r="D117" s="131">
        <v>30</v>
      </c>
      <c r="E117" s="87" t="s">
        <v>91</v>
      </c>
      <c r="F117" s="206">
        <f>'TV reitingai'!F73</f>
        <v>1.2</v>
      </c>
      <c r="G117" s="206">
        <f>'TV reitingai'!G73</f>
        <v>0.9</v>
      </c>
      <c r="H117" s="87"/>
      <c r="I117" s="126">
        <v>90</v>
      </c>
      <c r="J117" s="130" t="s">
        <v>16</v>
      </c>
      <c r="K117" s="130" t="s">
        <v>16</v>
      </c>
      <c r="L117" s="127">
        <f t="shared" si="12"/>
        <v>0</v>
      </c>
      <c r="M117" s="88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/>
      <c r="AP117" s="65"/>
      <c r="AQ117" s="65"/>
      <c r="AR117" s="65"/>
      <c r="AS117" s="65"/>
      <c r="AT117" s="65"/>
      <c r="AU117" s="65"/>
      <c r="AV117" s="65"/>
      <c r="AW117" s="65"/>
      <c r="AX117" s="65"/>
      <c r="AY117" s="65"/>
      <c r="AZ117" s="65"/>
      <c r="BA117" s="65"/>
      <c r="BB117" s="65"/>
      <c r="BC117" s="65"/>
      <c r="BD117" s="65"/>
      <c r="BE117" s="65"/>
      <c r="BF117" s="65"/>
      <c r="BG117" s="65"/>
      <c r="BH117" s="65"/>
      <c r="BI117" s="65"/>
      <c r="BJ117" s="65"/>
      <c r="BK117" s="65"/>
      <c r="BL117" s="65"/>
      <c r="BM117" s="65"/>
      <c r="BN117" s="65"/>
      <c r="BO117" s="65"/>
      <c r="BP117" s="65"/>
      <c r="BQ117" s="65"/>
      <c r="BR117" s="65"/>
      <c r="BS117" s="65"/>
      <c r="BT117" s="65"/>
      <c r="BU117" s="65"/>
      <c r="BV117" s="65"/>
      <c r="BW117" s="65"/>
      <c r="BX117" s="65"/>
      <c r="BY117" s="65"/>
      <c r="BZ117" s="65"/>
      <c r="CA117" s="65"/>
      <c r="CB117" s="65"/>
      <c r="CC117" s="65"/>
      <c r="CD117" s="65"/>
      <c r="CE117" s="65"/>
      <c r="CF117" s="65"/>
      <c r="CG117" s="65"/>
      <c r="CH117" s="65"/>
      <c r="CI117" s="65"/>
      <c r="CJ117" s="65"/>
      <c r="CK117" s="65"/>
      <c r="CL117" s="65"/>
      <c r="CM117" s="65"/>
      <c r="CN117" s="65"/>
    </row>
    <row r="118" spans="2:92" ht="15.75" customHeight="1">
      <c r="B118" s="109" t="s">
        <v>52</v>
      </c>
      <c r="C118" s="110"/>
      <c r="D118" s="131">
        <v>30</v>
      </c>
      <c r="E118" s="87" t="s">
        <v>92</v>
      </c>
      <c r="F118" s="206">
        <f>'TV reitingai'!F74</f>
        <v>0.9</v>
      </c>
      <c r="G118" s="206">
        <f>'TV reitingai'!G74</f>
        <v>1</v>
      </c>
      <c r="H118" s="87"/>
      <c r="I118" s="126">
        <v>90</v>
      </c>
      <c r="J118" s="130" t="s">
        <v>16</v>
      </c>
      <c r="K118" s="130" t="s">
        <v>16</v>
      </c>
      <c r="L118" s="127">
        <f t="shared" si="12"/>
        <v>0</v>
      </c>
      <c r="M118" s="88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  <c r="AH118" s="65"/>
      <c r="AI118" s="65"/>
      <c r="AJ118" s="65"/>
      <c r="AK118" s="65"/>
      <c r="AL118" s="65"/>
      <c r="AM118" s="65"/>
      <c r="AN118" s="65"/>
      <c r="AO118" s="65"/>
      <c r="AP118" s="65"/>
      <c r="AQ118" s="65"/>
      <c r="AR118" s="65"/>
      <c r="AS118" s="65"/>
      <c r="AT118" s="65"/>
      <c r="AU118" s="65"/>
      <c r="AV118" s="65"/>
      <c r="AW118" s="65"/>
      <c r="AX118" s="65"/>
      <c r="AY118" s="65"/>
      <c r="AZ118" s="65"/>
      <c r="BA118" s="65"/>
      <c r="BB118" s="65"/>
      <c r="BC118" s="65"/>
      <c r="BD118" s="65"/>
      <c r="BE118" s="65"/>
      <c r="BF118" s="65"/>
      <c r="BG118" s="65"/>
      <c r="BH118" s="65"/>
      <c r="BI118" s="65"/>
      <c r="BJ118" s="65"/>
      <c r="BK118" s="65"/>
      <c r="BL118" s="65"/>
      <c r="BM118" s="65"/>
      <c r="BN118" s="65"/>
      <c r="BO118" s="65"/>
      <c r="BP118" s="65"/>
      <c r="BQ118" s="65"/>
      <c r="BR118" s="65"/>
      <c r="BS118" s="65"/>
      <c r="BT118" s="65"/>
      <c r="BU118" s="65"/>
      <c r="BV118" s="65"/>
      <c r="BW118" s="65"/>
      <c r="BX118" s="65"/>
      <c r="BY118" s="65"/>
      <c r="BZ118" s="65"/>
      <c r="CA118" s="65"/>
      <c r="CB118" s="65"/>
      <c r="CC118" s="65"/>
      <c r="CD118" s="65"/>
      <c r="CE118" s="65"/>
      <c r="CF118" s="65"/>
      <c r="CG118" s="65"/>
      <c r="CH118" s="65"/>
      <c r="CI118" s="65"/>
      <c r="CJ118" s="65"/>
      <c r="CK118" s="65"/>
      <c r="CL118" s="65"/>
      <c r="CM118" s="65"/>
      <c r="CN118" s="65"/>
    </row>
    <row r="119" spans="2:92" ht="15.75" customHeight="1">
      <c r="B119" s="109" t="s">
        <v>52</v>
      </c>
      <c r="C119" s="110"/>
      <c r="D119" s="131">
        <v>30</v>
      </c>
      <c r="E119" s="87" t="s">
        <v>93</v>
      </c>
      <c r="F119" s="206">
        <f>'TV reitingai'!F75</f>
        <v>1</v>
      </c>
      <c r="G119" s="206">
        <f>'TV reitingai'!G75</f>
        <v>1.1000000000000001</v>
      </c>
      <c r="H119" s="87"/>
      <c r="I119" s="126">
        <v>90</v>
      </c>
      <c r="J119" s="130" t="s">
        <v>16</v>
      </c>
      <c r="K119" s="130" t="s">
        <v>16</v>
      </c>
      <c r="L119" s="127">
        <f t="shared" si="12"/>
        <v>0</v>
      </c>
      <c r="M119" s="88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  <c r="AH119" s="65"/>
      <c r="AI119" s="65"/>
      <c r="AJ119" s="65"/>
      <c r="AK119" s="65"/>
      <c r="AL119" s="65"/>
      <c r="AM119" s="65"/>
      <c r="AN119" s="65"/>
      <c r="AO119" s="65"/>
      <c r="AP119" s="65"/>
      <c r="AQ119" s="65"/>
      <c r="AR119" s="65"/>
      <c r="AS119" s="65"/>
      <c r="AT119" s="65"/>
      <c r="AU119" s="65"/>
      <c r="AV119" s="65"/>
      <c r="AW119" s="65"/>
      <c r="AX119" s="65"/>
      <c r="AY119" s="65"/>
      <c r="AZ119" s="65"/>
      <c r="BA119" s="65"/>
      <c r="BB119" s="65"/>
      <c r="BC119" s="65"/>
      <c r="BD119" s="65"/>
      <c r="BE119" s="65"/>
      <c r="BF119" s="65"/>
      <c r="BG119" s="65"/>
      <c r="BH119" s="65"/>
      <c r="BI119" s="65"/>
      <c r="BJ119" s="65"/>
      <c r="BK119" s="65"/>
      <c r="BL119" s="65"/>
      <c r="BM119" s="65"/>
      <c r="BN119" s="65"/>
      <c r="BO119" s="65"/>
      <c r="BP119" s="65"/>
      <c r="BQ119" s="65"/>
      <c r="BR119" s="65"/>
      <c r="BS119" s="65"/>
      <c r="BT119" s="65"/>
      <c r="BU119" s="65"/>
      <c r="BV119" s="65"/>
      <c r="BW119" s="65"/>
      <c r="BX119" s="65"/>
      <c r="BY119" s="65"/>
      <c r="BZ119" s="65"/>
      <c r="CA119" s="65"/>
      <c r="CB119" s="65"/>
      <c r="CC119" s="65"/>
      <c r="CD119" s="65"/>
      <c r="CE119" s="65"/>
      <c r="CF119" s="65"/>
      <c r="CG119" s="65"/>
      <c r="CH119" s="65"/>
      <c r="CI119" s="65"/>
      <c r="CJ119" s="65"/>
      <c r="CK119" s="65"/>
      <c r="CL119" s="65"/>
      <c r="CM119" s="65"/>
      <c r="CN119" s="65"/>
    </row>
    <row r="120" spans="2:92" ht="15.75" customHeight="1">
      <c r="B120" s="109" t="s">
        <v>52</v>
      </c>
      <c r="C120" s="110"/>
      <c r="D120" s="131">
        <v>30</v>
      </c>
      <c r="E120" s="87" t="s">
        <v>94</v>
      </c>
      <c r="F120" s="206">
        <f>'TV reitingai'!F76</f>
        <v>1.2</v>
      </c>
      <c r="G120" s="206">
        <f>'TV reitingai'!G76</f>
        <v>1.1000000000000001</v>
      </c>
      <c r="H120" s="87"/>
      <c r="I120" s="126">
        <v>90</v>
      </c>
      <c r="J120" s="130" t="s">
        <v>16</v>
      </c>
      <c r="K120" s="130" t="s">
        <v>16</v>
      </c>
      <c r="L120" s="127">
        <f t="shared" si="12"/>
        <v>0</v>
      </c>
      <c r="M120" s="88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  <c r="AF120" s="65"/>
      <c r="AG120" s="65"/>
      <c r="AH120" s="65"/>
      <c r="AI120" s="65"/>
      <c r="AJ120" s="65"/>
      <c r="AK120" s="65"/>
      <c r="AL120" s="65"/>
      <c r="AM120" s="65"/>
      <c r="AN120" s="65"/>
      <c r="AO120" s="65"/>
      <c r="AP120" s="65"/>
      <c r="AQ120" s="65"/>
      <c r="AR120" s="65"/>
      <c r="AS120" s="65"/>
      <c r="AT120" s="65"/>
      <c r="AU120" s="65"/>
      <c r="AV120" s="65"/>
      <c r="AW120" s="65"/>
      <c r="AX120" s="65"/>
      <c r="AY120" s="65"/>
      <c r="AZ120" s="65"/>
      <c r="BA120" s="65"/>
      <c r="BB120" s="65"/>
      <c r="BC120" s="65"/>
      <c r="BD120" s="65"/>
      <c r="BE120" s="65"/>
      <c r="BF120" s="65"/>
      <c r="BG120" s="65"/>
      <c r="BH120" s="65"/>
      <c r="BI120" s="65"/>
      <c r="BJ120" s="65"/>
      <c r="BK120" s="65"/>
      <c r="BL120" s="65"/>
      <c r="BM120" s="65"/>
      <c r="BN120" s="65"/>
      <c r="BO120" s="65"/>
      <c r="BP120" s="65"/>
      <c r="BQ120" s="65"/>
      <c r="BR120" s="65"/>
      <c r="BS120" s="65"/>
      <c r="BT120" s="65"/>
      <c r="BU120" s="65"/>
      <c r="BV120" s="65"/>
      <c r="BW120" s="65"/>
      <c r="BX120" s="65"/>
      <c r="BY120" s="65"/>
      <c r="BZ120" s="65"/>
      <c r="CA120" s="65"/>
      <c r="CB120" s="65"/>
      <c r="CC120" s="65"/>
      <c r="CD120" s="65"/>
      <c r="CE120" s="65"/>
      <c r="CF120" s="65"/>
      <c r="CG120" s="65"/>
      <c r="CH120" s="65"/>
      <c r="CI120" s="65"/>
      <c r="CJ120" s="65"/>
      <c r="CK120" s="65"/>
      <c r="CL120" s="65"/>
      <c r="CM120" s="65"/>
      <c r="CN120" s="65"/>
    </row>
    <row r="121" spans="2:92" ht="15.75" customHeight="1">
      <c r="B121" s="109" t="s">
        <v>52</v>
      </c>
      <c r="C121" s="110"/>
      <c r="D121" s="131">
        <v>30</v>
      </c>
      <c r="E121" s="87" t="s">
        <v>95</v>
      </c>
      <c r="F121" s="206">
        <f>'TV reitingai'!F77</f>
        <v>0.6</v>
      </c>
      <c r="G121" s="206">
        <f>'TV reitingai'!G77</f>
        <v>0.5</v>
      </c>
      <c r="H121" s="87"/>
      <c r="I121" s="126">
        <v>90</v>
      </c>
      <c r="J121" s="130" t="s">
        <v>16</v>
      </c>
      <c r="K121" s="130" t="s">
        <v>16</v>
      </c>
      <c r="L121" s="127">
        <f t="shared" si="12"/>
        <v>0</v>
      </c>
      <c r="M121" s="88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65"/>
      <c r="AP121" s="65"/>
      <c r="AQ121" s="65"/>
      <c r="AR121" s="65"/>
      <c r="AS121" s="65"/>
      <c r="AT121" s="65"/>
      <c r="AU121" s="65"/>
      <c r="AV121" s="65"/>
      <c r="AW121" s="65"/>
      <c r="AX121" s="65"/>
      <c r="AY121" s="65"/>
      <c r="AZ121" s="65"/>
      <c r="BA121" s="65"/>
      <c r="BB121" s="65"/>
      <c r="BC121" s="65"/>
      <c r="BD121" s="65"/>
      <c r="BE121" s="65"/>
      <c r="BF121" s="65"/>
      <c r="BG121" s="65"/>
      <c r="BH121" s="65"/>
      <c r="BI121" s="65"/>
      <c r="BJ121" s="65"/>
      <c r="BK121" s="65"/>
      <c r="BL121" s="65"/>
      <c r="BM121" s="65"/>
      <c r="BN121" s="65"/>
      <c r="BO121" s="65"/>
      <c r="BP121" s="65"/>
      <c r="BQ121" s="65"/>
      <c r="BR121" s="65"/>
      <c r="BS121" s="65"/>
      <c r="BT121" s="65"/>
      <c r="BU121" s="65"/>
      <c r="BV121" s="65"/>
      <c r="BW121" s="65"/>
      <c r="BX121" s="65"/>
      <c r="BY121" s="65"/>
      <c r="BZ121" s="65"/>
      <c r="CA121" s="65"/>
      <c r="CB121" s="65"/>
      <c r="CC121" s="65"/>
      <c r="CD121" s="65"/>
      <c r="CE121" s="65"/>
      <c r="CF121" s="65"/>
      <c r="CG121" s="65"/>
      <c r="CH121" s="65"/>
      <c r="CI121" s="65"/>
      <c r="CJ121" s="65"/>
      <c r="CK121" s="65"/>
      <c r="CL121" s="65"/>
      <c r="CM121" s="65"/>
      <c r="CN121" s="65"/>
    </row>
    <row r="122" spans="2:92" ht="15.75" customHeight="1">
      <c r="B122" s="165" t="s">
        <v>52</v>
      </c>
      <c r="C122" s="166"/>
      <c r="D122" s="167">
        <v>30</v>
      </c>
      <c r="E122" s="168" t="s">
        <v>96</v>
      </c>
      <c r="F122" s="208">
        <f>'TV reitingai'!F78</f>
        <v>0.6</v>
      </c>
      <c r="G122" s="208">
        <f>'TV reitingai'!G78</f>
        <v>0.4</v>
      </c>
      <c r="H122" s="168"/>
      <c r="I122" s="169">
        <v>90</v>
      </c>
      <c r="J122" s="170" t="s">
        <v>16</v>
      </c>
      <c r="K122" s="170" t="s">
        <v>16</v>
      </c>
      <c r="L122" s="171">
        <f t="shared" si="12"/>
        <v>0</v>
      </c>
      <c r="M122" s="88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  <c r="AH122" s="65"/>
      <c r="AI122" s="65"/>
      <c r="AJ122" s="65"/>
      <c r="AK122" s="65"/>
      <c r="AL122" s="65"/>
      <c r="AM122" s="65"/>
      <c r="AN122" s="65"/>
      <c r="AO122" s="65"/>
      <c r="AP122" s="65"/>
      <c r="AQ122" s="65"/>
      <c r="AR122" s="65"/>
      <c r="AS122" s="65"/>
      <c r="AT122" s="65"/>
      <c r="AU122" s="65"/>
      <c r="AV122" s="65"/>
      <c r="AW122" s="65"/>
      <c r="AX122" s="65"/>
      <c r="AY122" s="65"/>
      <c r="AZ122" s="65"/>
      <c r="BA122" s="65"/>
      <c r="BB122" s="65"/>
      <c r="BC122" s="65"/>
      <c r="BD122" s="65"/>
      <c r="BE122" s="65"/>
      <c r="BF122" s="65"/>
      <c r="BG122" s="65"/>
      <c r="BH122" s="65"/>
      <c r="BI122" s="65"/>
      <c r="BJ122" s="65"/>
      <c r="BK122" s="65"/>
      <c r="BL122" s="65"/>
      <c r="BM122" s="65"/>
      <c r="BN122" s="65"/>
      <c r="BO122" s="65"/>
      <c r="BP122" s="65"/>
      <c r="BQ122" s="65"/>
      <c r="BR122" s="65"/>
      <c r="BS122" s="65"/>
      <c r="BT122" s="65"/>
      <c r="BU122" s="65"/>
      <c r="BV122" s="65"/>
      <c r="BW122" s="65"/>
      <c r="BX122" s="65"/>
      <c r="BY122" s="65"/>
      <c r="BZ122" s="65"/>
      <c r="CA122" s="65"/>
      <c r="CB122" s="65"/>
      <c r="CC122" s="65"/>
      <c r="CD122" s="65"/>
      <c r="CE122" s="65"/>
      <c r="CF122" s="65"/>
      <c r="CG122" s="65"/>
      <c r="CH122" s="65"/>
      <c r="CI122" s="65"/>
      <c r="CJ122" s="65"/>
      <c r="CK122" s="65"/>
      <c r="CL122" s="65"/>
      <c r="CM122" s="65"/>
      <c r="CN122" s="65"/>
    </row>
    <row r="123" spans="2:92" ht="15.75" customHeight="1">
      <c r="B123" s="109" t="s">
        <v>22</v>
      </c>
      <c r="C123" s="110"/>
      <c r="D123" s="131">
        <v>30</v>
      </c>
      <c r="E123" s="87" t="s">
        <v>89</v>
      </c>
      <c r="F123" s="206">
        <f>'TV reitingai'!F196</f>
        <v>2.4</v>
      </c>
      <c r="G123" s="206">
        <f>'TV reitingai'!G196</f>
        <v>3</v>
      </c>
      <c r="H123" s="87">
        <v>11</v>
      </c>
      <c r="I123" s="126">
        <f>2*30</f>
        <v>60</v>
      </c>
      <c r="J123" s="137">
        <f>4*30*H123</f>
        <v>1320</v>
      </c>
      <c r="K123" s="134">
        <f t="shared" ref="K123:K158" si="13">1-(L123/J123)</f>
        <v>0.5</v>
      </c>
      <c r="L123" s="127">
        <f t="shared" si="12"/>
        <v>660</v>
      </c>
      <c r="M123" s="88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  <c r="AH123" s="65"/>
      <c r="AI123" s="65"/>
      <c r="AJ123" s="65"/>
      <c r="AK123" s="65"/>
      <c r="AL123" s="65"/>
      <c r="AM123" s="65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65"/>
      <c r="AY123" s="65"/>
      <c r="AZ123" s="65"/>
      <c r="BA123" s="65"/>
      <c r="BB123" s="65"/>
      <c r="BC123" s="65"/>
      <c r="BD123" s="65"/>
      <c r="BE123" s="65"/>
      <c r="BF123" s="65"/>
      <c r="BG123" s="65"/>
      <c r="BH123" s="65"/>
      <c r="BI123" s="65"/>
      <c r="BJ123" s="65"/>
      <c r="BK123" s="65"/>
      <c r="BL123" s="65"/>
      <c r="BM123" s="65"/>
      <c r="BN123" s="65"/>
      <c r="BO123" s="65"/>
      <c r="BP123" s="65"/>
      <c r="BQ123" s="65"/>
      <c r="BR123" s="65"/>
      <c r="BS123" s="65"/>
      <c r="BT123" s="65"/>
      <c r="BU123" s="65"/>
      <c r="BV123" s="65"/>
      <c r="BW123" s="65"/>
      <c r="BX123" s="65"/>
      <c r="BY123" s="65"/>
      <c r="BZ123" s="65"/>
      <c r="CA123" s="65"/>
      <c r="CB123" s="65"/>
      <c r="CC123" s="65"/>
      <c r="CD123" s="65"/>
      <c r="CE123" s="65"/>
      <c r="CF123" s="65"/>
      <c r="CG123" s="65"/>
      <c r="CH123" s="65"/>
      <c r="CI123" s="65"/>
      <c r="CJ123" s="65"/>
      <c r="CK123" s="65"/>
      <c r="CL123" s="65"/>
      <c r="CM123" s="65"/>
      <c r="CN123" s="65"/>
    </row>
    <row r="124" spans="2:92" ht="15.75" customHeight="1">
      <c r="B124" s="109" t="s">
        <v>22</v>
      </c>
      <c r="C124" s="110"/>
      <c r="D124" s="131">
        <v>30</v>
      </c>
      <c r="E124" s="87" t="s">
        <v>79</v>
      </c>
      <c r="F124" s="206">
        <f>'TV reitingai'!F197</f>
        <v>0.9</v>
      </c>
      <c r="G124" s="206">
        <f>'TV reitingai'!G197</f>
        <v>0.9</v>
      </c>
      <c r="H124" s="87"/>
      <c r="I124" s="126">
        <f t="shared" ref="I124:I133" si="14">2*30</f>
        <v>60</v>
      </c>
      <c r="J124" s="137">
        <f>4*30*H124</f>
        <v>0</v>
      </c>
      <c r="K124" s="134" t="e">
        <f t="shared" si="13"/>
        <v>#DIV/0!</v>
      </c>
      <c r="L124" s="127">
        <f t="shared" si="12"/>
        <v>0</v>
      </c>
      <c r="M124" s="88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5"/>
      <c r="BD124" s="65"/>
      <c r="BE124" s="65"/>
      <c r="BF124" s="65"/>
      <c r="BG124" s="65"/>
      <c r="BH124" s="65"/>
      <c r="BI124" s="65"/>
      <c r="BJ124" s="65"/>
      <c r="BK124" s="65"/>
      <c r="BL124" s="65"/>
      <c r="BM124" s="65"/>
      <c r="BN124" s="65"/>
      <c r="BO124" s="65"/>
      <c r="BP124" s="65"/>
      <c r="BQ124" s="65"/>
      <c r="BR124" s="65"/>
      <c r="BS124" s="65"/>
      <c r="BT124" s="65"/>
      <c r="BU124" s="65"/>
      <c r="BV124" s="65"/>
      <c r="BW124" s="65"/>
      <c r="BX124" s="65"/>
      <c r="BY124" s="65"/>
      <c r="BZ124" s="65"/>
      <c r="CA124" s="65"/>
      <c r="CB124" s="65"/>
      <c r="CC124" s="65"/>
      <c r="CD124" s="65"/>
      <c r="CE124" s="65"/>
      <c r="CF124" s="65"/>
      <c r="CG124" s="65"/>
      <c r="CH124" s="65"/>
      <c r="CI124" s="65"/>
      <c r="CJ124" s="65"/>
      <c r="CK124" s="65"/>
      <c r="CL124" s="65"/>
      <c r="CM124" s="65"/>
      <c r="CN124" s="65"/>
    </row>
    <row r="125" spans="2:92" ht="15.75" customHeight="1">
      <c r="B125" s="109" t="s">
        <v>22</v>
      </c>
      <c r="C125" s="110"/>
      <c r="D125" s="56">
        <v>30</v>
      </c>
      <c r="E125" s="87" t="s">
        <v>80</v>
      </c>
      <c r="F125" s="206">
        <f>'TV reitingai'!F198</f>
        <v>1.9</v>
      </c>
      <c r="G125" s="206">
        <f>'TV reitingai'!G198</f>
        <v>2</v>
      </c>
      <c r="H125" s="87"/>
      <c r="I125" s="126">
        <f t="shared" si="14"/>
        <v>60</v>
      </c>
      <c r="J125" s="137">
        <f t="shared" ref="J125:J133" si="15">4*30*H125</f>
        <v>0</v>
      </c>
      <c r="K125" s="134" t="e">
        <f t="shared" si="13"/>
        <v>#DIV/0!</v>
      </c>
      <c r="L125" s="127">
        <f t="shared" si="12"/>
        <v>0</v>
      </c>
      <c r="M125" s="88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  <c r="AH125" s="65"/>
      <c r="AI125" s="65"/>
      <c r="AJ125" s="65"/>
      <c r="AK125" s="65"/>
      <c r="AL125" s="65"/>
      <c r="AM125" s="65"/>
      <c r="AN125" s="65"/>
      <c r="AO125" s="65"/>
      <c r="AP125" s="65"/>
      <c r="AQ125" s="65"/>
      <c r="AR125" s="65"/>
      <c r="AS125" s="65"/>
      <c r="AT125" s="65"/>
      <c r="AU125" s="65"/>
      <c r="AV125" s="65"/>
      <c r="AW125" s="65"/>
      <c r="AX125" s="65"/>
      <c r="AY125" s="65"/>
      <c r="AZ125" s="65"/>
      <c r="BA125" s="65"/>
      <c r="BB125" s="65"/>
      <c r="BC125" s="65"/>
      <c r="BD125" s="65"/>
      <c r="BE125" s="65"/>
      <c r="BF125" s="65"/>
      <c r="BG125" s="65"/>
      <c r="BH125" s="65"/>
      <c r="BI125" s="65"/>
      <c r="BJ125" s="65"/>
      <c r="BK125" s="65"/>
      <c r="BL125" s="65"/>
      <c r="BM125" s="65"/>
      <c r="BN125" s="65"/>
      <c r="BO125" s="65"/>
      <c r="BP125" s="65"/>
      <c r="BQ125" s="65"/>
      <c r="BR125" s="65"/>
      <c r="BS125" s="65"/>
      <c r="BT125" s="65"/>
      <c r="BU125" s="65"/>
      <c r="BV125" s="65"/>
      <c r="BW125" s="65"/>
      <c r="BX125" s="65"/>
      <c r="BY125" s="65"/>
      <c r="BZ125" s="65"/>
      <c r="CA125" s="65"/>
      <c r="CB125" s="65"/>
      <c r="CC125" s="65"/>
      <c r="CD125" s="65"/>
      <c r="CE125" s="65"/>
      <c r="CF125" s="65"/>
      <c r="CG125" s="65"/>
      <c r="CH125" s="65"/>
      <c r="CI125" s="65"/>
      <c r="CJ125" s="65"/>
      <c r="CK125" s="65"/>
      <c r="CL125" s="65"/>
      <c r="CM125" s="65"/>
      <c r="CN125" s="65"/>
    </row>
    <row r="126" spans="2:92" ht="15.75" customHeight="1">
      <c r="B126" s="109" t="s">
        <v>22</v>
      </c>
      <c r="C126" s="110"/>
      <c r="D126" s="131">
        <v>30</v>
      </c>
      <c r="E126" s="87" t="s">
        <v>81</v>
      </c>
      <c r="F126" s="206">
        <f>'TV reitingai'!F199</f>
        <v>1.9</v>
      </c>
      <c r="G126" s="206">
        <f>'TV reitingai'!G199</f>
        <v>1.9</v>
      </c>
      <c r="H126" s="87"/>
      <c r="I126" s="126">
        <f t="shared" si="14"/>
        <v>60</v>
      </c>
      <c r="J126" s="137">
        <f t="shared" si="15"/>
        <v>0</v>
      </c>
      <c r="K126" s="134" t="e">
        <f t="shared" si="13"/>
        <v>#DIV/0!</v>
      </c>
      <c r="L126" s="127">
        <f t="shared" si="12"/>
        <v>0</v>
      </c>
      <c r="M126" s="88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  <c r="BE126" s="65"/>
      <c r="BF126" s="65"/>
      <c r="BG126" s="65"/>
      <c r="BH126" s="65"/>
      <c r="BI126" s="65"/>
      <c r="BJ126" s="65"/>
      <c r="BK126" s="65"/>
      <c r="BL126" s="65"/>
      <c r="BM126" s="65"/>
      <c r="BN126" s="65"/>
      <c r="BO126" s="65"/>
      <c r="BP126" s="65"/>
      <c r="BQ126" s="65"/>
      <c r="BR126" s="65"/>
      <c r="BS126" s="65"/>
      <c r="BT126" s="65"/>
      <c r="BU126" s="65"/>
      <c r="BV126" s="65"/>
      <c r="BW126" s="65"/>
      <c r="BX126" s="65"/>
      <c r="BY126" s="65"/>
      <c r="BZ126" s="65"/>
      <c r="CA126" s="65"/>
      <c r="CB126" s="65"/>
      <c r="CC126" s="65"/>
      <c r="CD126" s="65"/>
      <c r="CE126" s="65"/>
      <c r="CF126" s="65"/>
      <c r="CG126" s="65"/>
      <c r="CH126" s="65"/>
      <c r="CI126" s="65"/>
      <c r="CJ126" s="65"/>
      <c r="CK126" s="65"/>
      <c r="CL126" s="65"/>
      <c r="CM126" s="65"/>
      <c r="CN126" s="65"/>
    </row>
    <row r="127" spans="2:92" ht="15.75" customHeight="1">
      <c r="B127" s="109" t="s">
        <v>22</v>
      </c>
      <c r="C127" s="110"/>
      <c r="D127" s="131">
        <v>30</v>
      </c>
      <c r="E127" s="87" t="s">
        <v>82</v>
      </c>
      <c r="F127" s="206">
        <f>'TV reitingai'!F200</f>
        <v>1.5</v>
      </c>
      <c r="G127" s="206">
        <f>'TV reitingai'!G200</f>
        <v>1.5</v>
      </c>
      <c r="H127" s="87"/>
      <c r="I127" s="126">
        <f t="shared" si="14"/>
        <v>60</v>
      </c>
      <c r="J127" s="137">
        <f t="shared" si="15"/>
        <v>0</v>
      </c>
      <c r="K127" s="134" t="e">
        <f t="shared" si="13"/>
        <v>#DIV/0!</v>
      </c>
      <c r="L127" s="127">
        <f t="shared" si="12"/>
        <v>0</v>
      </c>
      <c r="M127" s="88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65"/>
      <c r="BD127" s="65"/>
      <c r="BE127" s="65"/>
      <c r="BF127" s="65"/>
      <c r="BG127" s="65"/>
      <c r="BH127" s="65"/>
      <c r="BI127" s="65"/>
      <c r="BJ127" s="65"/>
      <c r="BK127" s="65"/>
      <c r="BL127" s="65"/>
      <c r="BM127" s="65"/>
      <c r="BN127" s="65"/>
      <c r="BO127" s="65"/>
      <c r="BP127" s="65"/>
      <c r="BQ127" s="65"/>
      <c r="BR127" s="65"/>
      <c r="BS127" s="65"/>
      <c r="BT127" s="65"/>
      <c r="BU127" s="65"/>
      <c r="BV127" s="65"/>
      <c r="BW127" s="65"/>
      <c r="BX127" s="65"/>
      <c r="BY127" s="65"/>
      <c r="BZ127" s="65"/>
      <c r="CA127" s="65"/>
      <c r="CB127" s="65"/>
      <c r="CC127" s="65"/>
      <c r="CD127" s="65"/>
      <c r="CE127" s="65"/>
      <c r="CF127" s="65"/>
      <c r="CG127" s="65"/>
      <c r="CH127" s="65"/>
      <c r="CI127" s="65"/>
      <c r="CJ127" s="65"/>
      <c r="CK127" s="65"/>
      <c r="CL127" s="65"/>
      <c r="CM127" s="65"/>
      <c r="CN127" s="65"/>
    </row>
    <row r="128" spans="2:92" ht="15.75" customHeight="1">
      <c r="B128" s="109" t="s">
        <v>22</v>
      </c>
      <c r="C128" s="110"/>
      <c r="D128" s="131">
        <v>30</v>
      </c>
      <c r="E128" s="87" t="s">
        <v>83</v>
      </c>
      <c r="F128" s="206">
        <f>'TV reitingai'!F201</f>
        <v>1.4</v>
      </c>
      <c r="G128" s="206">
        <f>'TV reitingai'!G201</f>
        <v>1.3</v>
      </c>
      <c r="H128" s="87"/>
      <c r="I128" s="126">
        <f t="shared" si="14"/>
        <v>60</v>
      </c>
      <c r="J128" s="137">
        <f t="shared" si="15"/>
        <v>0</v>
      </c>
      <c r="K128" s="134" t="e">
        <f t="shared" si="13"/>
        <v>#DIV/0!</v>
      </c>
      <c r="L128" s="127">
        <f t="shared" si="12"/>
        <v>0</v>
      </c>
      <c r="M128" s="88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65"/>
      <c r="AY128" s="65"/>
      <c r="AZ128" s="65"/>
      <c r="BA128" s="65"/>
      <c r="BB128" s="65"/>
      <c r="BC128" s="65"/>
      <c r="BD128" s="65"/>
      <c r="BE128" s="65"/>
      <c r="BF128" s="65"/>
      <c r="BG128" s="65"/>
      <c r="BH128" s="65"/>
      <c r="BI128" s="65"/>
      <c r="BJ128" s="65"/>
      <c r="BK128" s="65"/>
      <c r="BL128" s="65"/>
      <c r="BM128" s="65"/>
      <c r="BN128" s="65"/>
      <c r="BO128" s="65"/>
      <c r="BP128" s="65"/>
      <c r="BQ128" s="65"/>
      <c r="BR128" s="65"/>
      <c r="BS128" s="65"/>
      <c r="BT128" s="65"/>
      <c r="BU128" s="65"/>
      <c r="BV128" s="65"/>
      <c r="BW128" s="65"/>
      <c r="BX128" s="65"/>
      <c r="BY128" s="65"/>
      <c r="BZ128" s="65"/>
      <c r="CA128" s="65"/>
      <c r="CB128" s="65"/>
      <c r="CC128" s="65"/>
      <c r="CD128" s="65"/>
      <c r="CE128" s="65"/>
      <c r="CF128" s="65"/>
      <c r="CG128" s="65"/>
      <c r="CH128" s="65"/>
      <c r="CI128" s="65"/>
      <c r="CJ128" s="65"/>
      <c r="CK128" s="65"/>
      <c r="CL128" s="65"/>
      <c r="CM128" s="65"/>
      <c r="CN128" s="65"/>
    </row>
    <row r="129" spans="2:92" ht="15.75" customHeight="1">
      <c r="B129" s="109" t="s">
        <v>22</v>
      </c>
      <c r="C129" s="110"/>
      <c r="D129" s="131">
        <v>30</v>
      </c>
      <c r="E129" s="87" t="s">
        <v>84</v>
      </c>
      <c r="F129" s="206">
        <f>'TV reitingai'!F202</f>
        <v>1.4</v>
      </c>
      <c r="G129" s="206">
        <f>'TV reitingai'!G202</f>
        <v>1.3</v>
      </c>
      <c r="H129" s="87"/>
      <c r="I129" s="126">
        <f t="shared" si="14"/>
        <v>60</v>
      </c>
      <c r="J129" s="137">
        <f t="shared" si="15"/>
        <v>0</v>
      </c>
      <c r="K129" s="134" t="e">
        <f t="shared" si="13"/>
        <v>#DIV/0!</v>
      </c>
      <c r="L129" s="127">
        <f t="shared" si="12"/>
        <v>0</v>
      </c>
      <c r="M129" s="88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  <c r="AR129" s="65"/>
      <c r="AS129" s="65"/>
      <c r="AT129" s="65"/>
      <c r="AU129" s="65"/>
      <c r="AV129" s="65"/>
      <c r="AW129" s="65"/>
      <c r="AX129" s="65"/>
      <c r="AY129" s="65"/>
      <c r="AZ129" s="65"/>
      <c r="BA129" s="65"/>
      <c r="BB129" s="65"/>
      <c r="BC129" s="65"/>
      <c r="BD129" s="65"/>
      <c r="BE129" s="65"/>
      <c r="BF129" s="65"/>
      <c r="BG129" s="65"/>
      <c r="BH129" s="65"/>
      <c r="BI129" s="65"/>
      <c r="BJ129" s="65"/>
      <c r="BK129" s="65"/>
      <c r="BL129" s="65"/>
      <c r="BM129" s="65"/>
      <c r="BN129" s="65"/>
      <c r="BO129" s="65"/>
      <c r="BP129" s="65"/>
      <c r="BQ129" s="65"/>
      <c r="BR129" s="65"/>
      <c r="BS129" s="65"/>
      <c r="BT129" s="65"/>
      <c r="BU129" s="65"/>
      <c r="BV129" s="65"/>
      <c r="BW129" s="65"/>
      <c r="BX129" s="65"/>
      <c r="BY129" s="65"/>
      <c r="BZ129" s="65"/>
      <c r="CA129" s="65"/>
      <c r="CB129" s="65"/>
      <c r="CC129" s="65"/>
      <c r="CD129" s="65"/>
      <c r="CE129" s="65"/>
      <c r="CF129" s="65"/>
      <c r="CG129" s="65"/>
      <c r="CH129" s="65"/>
      <c r="CI129" s="65"/>
      <c r="CJ129" s="65"/>
      <c r="CK129" s="65"/>
      <c r="CL129" s="65"/>
      <c r="CM129" s="65"/>
      <c r="CN129" s="65"/>
    </row>
    <row r="130" spans="2:92" ht="15.75" customHeight="1">
      <c r="B130" s="109" t="s">
        <v>22</v>
      </c>
      <c r="C130" s="110"/>
      <c r="D130" s="131">
        <v>30</v>
      </c>
      <c r="E130" s="87" t="s">
        <v>85</v>
      </c>
      <c r="F130" s="206">
        <f>'TV reitingai'!F203</f>
        <v>1.6</v>
      </c>
      <c r="G130" s="206">
        <f>'TV reitingai'!G203</f>
        <v>1.6</v>
      </c>
      <c r="H130" s="87"/>
      <c r="I130" s="126">
        <f t="shared" si="14"/>
        <v>60</v>
      </c>
      <c r="J130" s="137">
        <f t="shared" si="15"/>
        <v>0</v>
      </c>
      <c r="K130" s="134" t="e">
        <f t="shared" si="13"/>
        <v>#DIV/0!</v>
      </c>
      <c r="L130" s="127">
        <f t="shared" si="12"/>
        <v>0</v>
      </c>
      <c r="M130" s="88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5"/>
      <c r="AH130" s="65"/>
      <c r="AI130" s="65"/>
      <c r="AJ130" s="65"/>
      <c r="AK130" s="65"/>
      <c r="AL130" s="65"/>
      <c r="AM130" s="65"/>
      <c r="AN130" s="65"/>
      <c r="AO130" s="65"/>
      <c r="AP130" s="65"/>
      <c r="AQ130" s="65"/>
      <c r="AR130" s="65"/>
      <c r="AS130" s="65"/>
      <c r="AT130" s="65"/>
      <c r="AU130" s="65"/>
      <c r="AV130" s="65"/>
      <c r="AW130" s="65"/>
      <c r="AX130" s="65"/>
      <c r="AY130" s="65"/>
      <c r="AZ130" s="65"/>
      <c r="BA130" s="65"/>
      <c r="BB130" s="65"/>
      <c r="BC130" s="65"/>
      <c r="BD130" s="65"/>
      <c r="BE130" s="65"/>
      <c r="BF130" s="65"/>
      <c r="BG130" s="65"/>
      <c r="BH130" s="65"/>
      <c r="BI130" s="65"/>
      <c r="BJ130" s="65"/>
      <c r="BK130" s="65"/>
      <c r="BL130" s="65"/>
      <c r="BM130" s="65"/>
      <c r="BN130" s="65"/>
      <c r="BO130" s="65"/>
      <c r="BP130" s="65"/>
      <c r="BQ130" s="65"/>
      <c r="BR130" s="65"/>
      <c r="BS130" s="65"/>
      <c r="BT130" s="65"/>
      <c r="BU130" s="65"/>
      <c r="BV130" s="65"/>
      <c r="BW130" s="65"/>
      <c r="BX130" s="65"/>
      <c r="BY130" s="65"/>
      <c r="BZ130" s="65"/>
      <c r="CA130" s="65"/>
      <c r="CB130" s="65"/>
      <c r="CC130" s="65"/>
      <c r="CD130" s="65"/>
      <c r="CE130" s="65"/>
      <c r="CF130" s="65"/>
      <c r="CG130" s="65"/>
      <c r="CH130" s="65"/>
      <c r="CI130" s="65"/>
      <c r="CJ130" s="65"/>
      <c r="CK130" s="65"/>
      <c r="CL130" s="65"/>
      <c r="CM130" s="65"/>
      <c r="CN130" s="65"/>
    </row>
    <row r="131" spans="2:92" ht="15.75" customHeight="1">
      <c r="B131" s="109" t="s">
        <v>22</v>
      </c>
      <c r="C131" s="110"/>
      <c r="D131" s="131">
        <v>30</v>
      </c>
      <c r="E131" s="87" t="s">
        <v>86</v>
      </c>
      <c r="F131" s="206">
        <f>'TV reitingai'!F204</f>
        <v>2.6</v>
      </c>
      <c r="G131" s="206">
        <f>'TV reitingai'!G204</f>
        <v>2.2000000000000002</v>
      </c>
      <c r="H131" s="87"/>
      <c r="I131" s="126">
        <f t="shared" si="14"/>
        <v>60</v>
      </c>
      <c r="J131" s="137">
        <f t="shared" si="15"/>
        <v>0</v>
      </c>
      <c r="K131" s="134" t="e">
        <f t="shared" si="13"/>
        <v>#DIV/0!</v>
      </c>
      <c r="L131" s="127">
        <f t="shared" si="12"/>
        <v>0</v>
      </c>
      <c r="M131" s="88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65"/>
      <c r="AH131" s="65"/>
      <c r="AI131" s="65"/>
      <c r="AJ131" s="65"/>
      <c r="AK131" s="65"/>
      <c r="AL131" s="65"/>
      <c r="AM131" s="65"/>
      <c r="AN131" s="65"/>
      <c r="AO131" s="65"/>
      <c r="AP131" s="65"/>
      <c r="AQ131" s="65"/>
      <c r="AR131" s="65"/>
      <c r="AS131" s="65"/>
      <c r="AT131" s="65"/>
      <c r="AU131" s="65"/>
      <c r="AV131" s="65"/>
      <c r="AW131" s="65"/>
      <c r="AX131" s="65"/>
      <c r="AY131" s="65"/>
      <c r="AZ131" s="65"/>
      <c r="BA131" s="65"/>
      <c r="BB131" s="65"/>
      <c r="BC131" s="65"/>
      <c r="BD131" s="65"/>
      <c r="BE131" s="65"/>
      <c r="BF131" s="65"/>
      <c r="BG131" s="65"/>
      <c r="BH131" s="65"/>
      <c r="BI131" s="65"/>
      <c r="BJ131" s="65"/>
      <c r="BK131" s="65"/>
      <c r="BL131" s="65"/>
      <c r="BM131" s="65"/>
      <c r="BN131" s="65"/>
      <c r="BO131" s="65"/>
      <c r="BP131" s="65"/>
      <c r="BQ131" s="65"/>
      <c r="BR131" s="65"/>
      <c r="BS131" s="65"/>
      <c r="BT131" s="65"/>
      <c r="BU131" s="65"/>
      <c r="BV131" s="65"/>
      <c r="BW131" s="65"/>
      <c r="BX131" s="65"/>
      <c r="BY131" s="65"/>
      <c r="BZ131" s="65"/>
      <c r="CA131" s="65"/>
      <c r="CB131" s="65"/>
      <c r="CC131" s="65"/>
      <c r="CD131" s="65"/>
      <c r="CE131" s="65"/>
      <c r="CF131" s="65"/>
      <c r="CG131" s="65"/>
      <c r="CH131" s="65"/>
      <c r="CI131" s="65"/>
      <c r="CJ131" s="65"/>
      <c r="CK131" s="65"/>
      <c r="CL131" s="65"/>
      <c r="CM131" s="65"/>
      <c r="CN131" s="65"/>
    </row>
    <row r="132" spans="2:92" ht="15.75" customHeight="1">
      <c r="B132" s="109" t="s">
        <v>22</v>
      </c>
      <c r="C132" s="110"/>
      <c r="D132" s="131">
        <v>30</v>
      </c>
      <c r="E132" s="87" t="s">
        <v>87</v>
      </c>
      <c r="F132" s="206">
        <f>'TV reitingai'!F205</f>
        <v>2.5</v>
      </c>
      <c r="G132" s="206">
        <f>'TV reitingai'!G205</f>
        <v>2</v>
      </c>
      <c r="H132" s="87"/>
      <c r="I132" s="126">
        <f t="shared" si="14"/>
        <v>60</v>
      </c>
      <c r="J132" s="137">
        <f t="shared" si="15"/>
        <v>0</v>
      </c>
      <c r="K132" s="134" t="e">
        <f t="shared" si="13"/>
        <v>#DIV/0!</v>
      </c>
      <c r="L132" s="127">
        <f t="shared" si="12"/>
        <v>0</v>
      </c>
      <c r="M132" s="88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  <c r="AH132" s="65"/>
      <c r="AI132" s="65"/>
      <c r="AJ132" s="65"/>
      <c r="AK132" s="65"/>
      <c r="AL132" s="65"/>
      <c r="AM132" s="65"/>
      <c r="AN132" s="65"/>
      <c r="AO132" s="65"/>
      <c r="AP132" s="65"/>
      <c r="AQ132" s="65"/>
      <c r="AR132" s="65"/>
      <c r="AS132" s="65"/>
      <c r="AT132" s="65"/>
      <c r="AU132" s="65"/>
      <c r="AV132" s="65"/>
      <c r="AW132" s="65"/>
      <c r="AX132" s="65"/>
      <c r="AY132" s="65"/>
      <c r="AZ132" s="65"/>
      <c r="BA132" s="65"/>
      <c r="BB132" s="65"/>
      <c r="BC132" s="65"/>
      <c r="BD132" s="65"/>
      <c r="BE132" s="65"/>
      <c r="BF132" s="65"/>
      <c r="BG132" s="65"/>
      <c r="BH132" s="65"/>
      <c r="BI132" s="65"/>
      <c r="BJ132" s="65"/>
      <c r="BK132" s="65"/>
      <c r="BL132" s="65"/>
      <c r="BM132" s="65"/>
      <c r="BN132" s="65"/>
      <c r="BO132" s="65"/>
      <c r="BP132" s="65"/>
      <c r="BQ132" s="65"/>
      <c r="BR132" s="65"/>
      <c r="BS132" s="65"/>
      <c r="BT132" s="65"/>
      <c r="BU132" s="65"/>
      <c r="BV132" s="65"/>
      <c r="BW132" s="65"/>
      <c r="BX132" s="65"/>
      <c r="BY132" s="65"/>
      <c r="BZ132" s="65"/>
      <c r="CA132" s="65"/>
      <c r="CB132" s="65"/>
      <c r="CC132" s="65"/>
      <c r="CD132" s="65"/>
      <c r="CE132" s="65"/>
      <c r="CF132" s="65"/>
      <c r="CG132" s="65"/>
      <c r="CH132" s="65"/>
      <c r="CI132" s="65"/>
      <c r="CJ132" s="65"/>
      <c r="CK132" s="65"/>
      <c r="CL132" s="65"/>
      <c r="CM132" s="65"/>
      <c r="CN132" s="65"/>
    </row>
    <row r="133" spans="2:92" ht="15.75" customHeight="1">
      <c r="B133" s="172" t="s">
        <v>22</v>
      </c>
      <c r="C133" s="173"/>
      <c r="D133" s="174">
        <v>30</v>
      </c>
      <c r="E133" s="175" t="s">
        <v>88</v>
      </c>
      <c r="F133" s="207">
        <f>'TV reitingai'!F206</f>
        <v>2.6</v>
      </c>
      <c r="G133" s="207">
        <f>'TV reitingai'!G206</f>
        <v>2</v>
      </c>
      <c r="H133" s="175"/>
      <c r="I133" s="176">
        <f t="shared" si="14"/>
        <v>60</v>
      </c>
      <c r="J133" s="186">
        <f t="shared" si="15"/>
        <v>0</v>
      </c>
      <c r="K133" s="188" t="e">
        <f t="shared" si="13"/>
        <v>#DIV/0!</v>
      </c>
      <c r="L133" s="178">
        <f t="shared" si="12"/>
        <v>0</v>
      </c>
      <c r="M133" s="88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5"/>
      <c r="AH133" s="65"/>
      <c r="AI133" s="65"/>
      <c r="AJ133" s="65"/>
      <c r="AK133" s="65"/>
      <c r="AL133" s="65"/>
      <c r="AM133" s="65"/>
      <c r="AN133" s="65"/>
      <c r="AO133" s="65"/>
      <c r="AP133" s="65"/>
      <c r="AQ133" s="65"/>
      <c r="AR133" s="65"/>
      <c r="AS133" s="65"/>
      <c r="AT133" s="65"/>
      <c r="AU133" s="65"/>
      <c r="AV133" s="65"/>
      <c r="AW133" s="65"/>
      <c r="AX133" s="65"/>
      <c r="AY133" s="65"/>
      <c r="AZ133" s="65"/>
      <c r="BA133" s="65"/>
      <c r="BB133" s="65"/>
      <c r="BC133" s="65"/>
      <c r="BD133" s="65"/>
      <c r="BE133" s="65"/>
      <c r="BF133" s="65"/>
      <c r="BG133" s="65"/>
      <c r="BH133" s="65"/>
      <c r="BI133" s="65"/>
      <c r="BJ133" s="65"/>
      <c r="BK133" s="65"/>
      <c r="BL133" s="65"/>
      <c r="BM133" s="65"/>
      <c r="BN133" s="65"/>
      <c r="BO133" s="65"/>
      <c r="BP133" s="65"/>
      <c r="BQ133" s="65"/>
      <c r="BR133" s="65"/>
      <c r="BS133" s="65"/>
      <c r="BT133" s="65"/>
      <c r="BU133" s="65"/>
      <c r="BV133" s="65"/>
      <c r="BW133" s="65"/>
      <c r="BX133" s="65"/>
      <c r="BY133" s="65"/>
      <c r="BZ133" s="65"/>
      <c r="CA133" s="65"/>
      <c r="CB133" s="65"/>
      <c r="CC133" s="65"/>
      <c r="CD133" s="65"/>
      <c r="CE133" s="65"/>
      <c r="CF133" s="65"/>
      <c r="CG133" s="65"/>
      <c r="CH133" s="65"/>
      <c r="CI133" s="65"/>
      <c r="CJ133" s="65"/>
      <c r="CK133" s="65"/>
      <c r="CL133" s="65"/>
      <c r="CM133" s="65"/>
      <c r="CN133" s="65"/>
    </row>
    <row r="134" spans="2:92" ht="15.75" customHeight="1">
      <c r="B134" s="109" t="s">
        <v>22</v>
      </c>
      <c r="C134" s="110"/>
      <c r="D134" s="131">
        <v>30</v>
      </c>
      <c r="E134" s="87" t="s">
        <v>90</v>
      </c>
      <c r="F134" s="206">
        <f>'TV reitingai'!F207</f>
        <v>2.7</v>
      </c>
      <c r="G134" s="206">
        <f>'TV reitingai'!G207</f>
        <v>2.2000000000000002</v>
      </c>
      <c r="H134" s="87">
        <v>11</v>
      </c>
      <c r="I134" s="126">
        <f>4*30</f>
        <v>120</v>
      </c>
      <c r="J134" s="137">
        <f>8*30*H134</f>
        <v>2640</v>
      </c>
      <c r="K134" s="134">
        <f t="shared" si="13"/>
        <v>0.5</v>
      </c>
      <c r="L134" s="127">
        <f t="shared" si="12"/>
        <v>1320</v>
      </c>
      <c r="M134" s="88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  <c r="AF134" s="65"/>
      <c r="AG134" s="65"/>
      <c r="AH134" s="65"/>
      <c r="AI134" s="65"/>
      <c r="AJ134" s="65"/>
      <c r="AK134" s="65"/>
      <c r="AL134" s="65"/>
      <c r="AM134" s="65"/>
      <c r="AN134" s="65"/>
      <c r="AO134" s="65"/>
      <c r="AP134" s="65"/>
      <c r="AQ134" s="65"/>
      <c r="AR134" s="65"/>
      <c r="AS134" s="65"/>
      <c r="AT134" s="65"/>
      <c r="AU134" s="65"/>
      <c r="AV134" s="65"/>
      <c r="AW134" s="65"/>
      <c r="AX134" s="65"/>
      <c r="AY134" s="65"/>
      <c r="AZ134" s="65"/>
      <c r="BA134" s="65"/>
      <c r="BB134" s="65"/>
      <c r="BC134" s="65"/>
      <c r="BD134" s="65"/>
      <c r="BE134" s="65"/>
      <c r="BF134" s="65"/>
      <c r="BG134" s="65"/>
      <c r="BH134" s="65"/>
      <c r="BI134" s="65"/>
      <c r="BJ134" s="65"/>
      <c r="BK134" s="65"/>
      <c r="BL134" s="65"/>
      <c r="BM134" s="65"/>
      <c r="BN134" s="65"/>
      <c r="BO134" s="65"/>
      <c r="BP134" s="65"/>
      <c r="BQ134" s="65"/>
      <c r="BR134" s="65"/>
      <c r="BS134" s="65"/>
      <c r="BT134" s="65"/>
      <c r="BU134" s="65"/>
      <c r="BV134" s="65"/>
      <c r="BW134" s="65"/>
      <c r="BX134" s="65"/>
      <c r="BY134" s="65"/>
      <c r="BZ134" s="65"/>
      <c r="CA134" s="65"/>
      <c r="CB134" s="65"/>
      <c r="CC134" s="65"/>
      <c r="CD134" s="65"/>
      <c r="CE134" s="65"/>
      <c r="CF134" s="65"/>
      <c r="CG134" s="65"/>
      <c r="CH134" s="65"/>
      <c r="CI134" s="65"/>
      <c r="CJ134" s="65"/>
      <c r="CK134" s="65"/>
      <c r="CL134" s="65"/>
      <c r="CM134" s="65"/>
      <c r="CN134" s="65"/>
    </row>
    <row r="135" spans="2:92" ht="15.75" customHeight="1">
      <c r="B135" s="109" t="s">
        <v>22</v>
      </c>
      <c r="C135" s="110"/>
      <c r="D135" s="131">
        <v>30</v>
      </c>
      <c r="E135" s="87" t="s">
        <v>91</v>
      </c>
      <c r="F135" s="206">
        <f>'TV reitingai'!F208</f>
        <v>2.8</v>
      </c>
      <c r="G135" s="206">
        <f>'TV reitingai'!G208</f>
        <v>2.5</v>
      </c>
      <c r="H135" s="87"/>
      <c r="I135" s="126">
        <f t="shared" ref="I135:I140" si="16">4*30</f>
        <v>120</v>
      </c>
      <c r="J135" s="137">
        <f t="shared" ref="J135:J140" si="17">8*30*H135</f>
        <v>0</v>
      </c>
      <c r="K135" s="134" t="e">
        <f t="shared" si="13"/>
        <v>#DIV/0!</v>
      </c>
      <c r="L135" s="127">
        <f t="shared" si="12"/>
        <v>0</v>
      </c>
      <c r="M135" s="88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  <c r="AH135" s="65"/>
      <c r="AI135" s="65"/>
      <c r="AJ135" s="65"/>
      <c r="AK135" s="65"/>
      <c r="AL135" s="65"/>
      <c r="AM135" s="65"/>
      <c r="AN135" s="65"/>
      <c r="AO135" s="65"/>
      <c r="AP135" s="65"/>
      <c r="AQ135" s="65"/>
      <c r="AR135" s="65"/>
      <c r="AS135" s="65"/>
      <c r="AT135" s="65"/>
      <c r="AU135" s="65"/>
      <c r="AV135" s="65"/>
      <c r="AW135" s="65"/>
      <c r="AX135" s="65"/>
      <c r="AY135" s="65"/>
      <c r="AZ135" s="65"/>
      <c r="BA135" s="65"/>
      <c r="BB135" s="65"/>
      <c r="BC135" s="65"/>
      <c r="BD135" s="65"/>
      <c r="BE135" s="65"/>
      <c r="BF135" s="65"/>
      <c r="BG135" s="65"/>
      <c r="BH135" s="65"/>
      <c r="BI135" s="65"/>
      <c r="BJ135" s="65"/>
      <c r="BK135" s="65"/>
      <c r="BL135" s="65"/>
      <c r="BM135" s="65"/>
      <c r="BN135" s="65"/>
      <c r="BO135" s="65"/>
      <c r="BP135" s="65"/>
      <c r="BQ135" s="65"/>
      <c r="BR135" s="65"/>
      <c r="BS135" s="65"/>
      <c r="BT135" s="65"/>
      <c r="BU135" s="65"/>
      <c r="BV135" s="65"/>
      <c r="BW135" s="65"/>
      <c r="BX135" s="65"/>
      <c r="BY135" s="65"/>
      <c r="BZ135" s="65"/>
      <c r="CA135" s="65"/>
      <c r="CB135" s="65"/>
      <c r="CC135" s="65"/>
      <c r="CD135" s="65"/>
      <c r="CE135" s="65"/>
      <c r="CF135" s="65"/>
      <c r="CG135" s="65"/>
      <c r="CH135" s="65"/>
      <c r="CI135" s="65"/>
      <c r="CJ135" s="65"/>
      <c r="CK135" s="65"/>
      <c r="CL135" s="65"/>
      <c r="CM135" s="65"/>
      <c r="CN135" s="65"/>
    </row>
    <row r="136" spans="2:92" ht="15.75" customHeight="1">
      <c r="B136" s="109" t="s">
        <v>22</v>
      </c>
      <c r="C136" s="110"/>
      <c r="D136" s="131">
        <v>30</v>
      </c>
      <c r="E136" s="87" t="s">
        <v>92</v>
      </c>
      <c r="F136" s="206">
        <f>'TV reitingai'!F209</f>
        <v>3.7</v>
      </c>
      <c r="G136" s="206">
        <f>'TV reitingai'!G209</f>
        <v>3.6</v>
      </c>
      <c r="H136" s="87"/>
      <c r="I136" s="126">
        <f t="shared" si="16"/>
        <v>120</v>
      </c>
      <c r="J136" s="137">
        <f t="shared" si="17"/>
        <v>0</v>
      </c>
      <c r="K136" s="134" t="e">
        <f t="shared" si="13"/>
        <v>#DIV/0!</v>
      </c>
      <c r="L136" s="127">
        <f t="shared" si="12"/>
        <v>0</v>
      </c>
      <c r="M136" s="88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  <c r="AH136" s="65"/>
      <c r="AI136" s="65"/>
      <c r="AJ136" s="65"/>
      <c r="AK136" s="65"/>
      <c r="AL136" s="65"/>
      <c r="AM136" s="65"/>
      <c r="AN136" s="65"/>
      <c r="AO136" s="65"/>
      <c r="AP136" s="65"/>
      <c r="AQ136" s="65"/>
      <c r="AR136" s="65"/>
      <c r="AS136" s="65"/>
      <c r="AT136" s="65"/>
      <c r="AU136" s="65"/>
      <c r="AV136" s="65"/>
      <c r="AW136" s="65"/>
      <c r="AX136" s="65"/>
      <c r="AY136" s="65"/>
      <c r="AZ136" s="65"/>
      <c r="BA136" s="65"/>
      <c r="BB136" s="65"/>
      <c r="BC136" s="65"/>
      <c r="BD136" s="65"/>
      <c r="BE136" s="65"/>
      <c r="BF136" s="65"/>
      <c r="BG136" s="65"/>
      <c r="BH136" s="65"/>
      <c r="BI136" s="65"/>
      <c r="BJ136" s="65"/>
      <c r="BK136" s="65"/>
      <c r="BL136" s="65"/>
      <c r="BM136" s="65"/>
      <c r="BN136" s="65"/>
      <c r="BO136" s="65"/>
      <c r="BP136" s="65"/>
      <c r="BQ136" s="65"/>
      <c r="BR136" s="65"/>
      <c r="BS136" s="65"/>
      <c r="BT136" s="65"/>
      <c r="BU136" s="65"/>
      <c r="BV136" s="65"/>
      <c r="BW136" s="65"/>
      <c r="BX136" s="65"/>
      <c r="BY136" s="65"/>
      <c r="BZ136" s="65"/>
      <c r="CA136" s="65"/>
      <c r="CB136" s="65"/>
      <c r="CC136" s="65"/>
      <c r="CD136" s="65"/>
      <c r="CE136" s="65"/>
      <c r="CF136" s="65"/>
      <c r="CG136" s="65"/>
      <c r="CH136" s="65"/>
      <c r="CI136" s="65"/>
      <c r="CJ136" s="65"/>
      <c r="CK136" s="65"/>
      <c r="CL136" s="65"/>
      <c r="CM136" s="65"/>
      <c r="CN136" s="65"/>
    </row>
    <row r="137" spans="2:92" ht="15.75" customHeight="1">
      <c r="B137" s="109" t="s">
        <v>22</v>
      </c>
      <c r="C137" s="110"/>
      <c r="D137" s="131">
        <v>30</v>
      </c>
      <c r="E137" s="87" t="s">
        <v>93</v>
      </c>
      <c r="F137" s="206">
        <f>'TV reitingai'!F210</f>
        <v>5.6</v>
      </c>
      <c r="G137" s="206">
        <f>'TV reitingai'!G210</f>
        <v>5.3</v>
      </c>
      <c r="H137" s="87"/>
      <c r="I137" s="126">
        <f t="shared" si="16"/>
        <v>120</v>
      </c>
      <c r="J137" s="137">
        <f t="shared" si="17"/>
        <v>0</v>
      </c>
      <c r="K137" s="134" t="e">
        <f t="shared" si="13"/>
        <v>#DIV/0!</v>
      </c>
      <c r="L137" s="127">
        <f t="shared" si="12"/>
        <v>0</v>
      </c>
      <c r="M137" s="88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  <c r="AH137" s="65"/>
      <c r="AI137" s="65"/>
      <c r="AJ137" s="65"/>
      <c r="AK137" s="65"/>
      <c r="AL137" s="65"/>
      <c r="AM137" s="65"/>
      <c r="AN137" s="65"/>
      <c r="AO137" s="65"/>
      <c r="AP137" s="65"/>
      <c r="AQ137" s="65"/>
      <c r="AR137" s="65"/>
      <c r="AS137" s="65"/>
      <c r="AT137" s="65"/>
      <c r="AU137" s="65"/>
      <c r="AV137" s="65"/>
      <c r="AW137" s="65"/>
      <c r="AX137" s="65"/>
      <c r="AY137" s="65"/>
      <c r="AZ137" s="65"/>
      <c r="BA137" s="65"/>
      <c r="BB137" s="65"/>
      <c r="BC137" s="65"/>
      <c r="BD137" s="65"/>
      <c r="BE137" s="65"/>
      <c r="BF137" s="65"/>
      <c r="BG137" s="65"/>
      <c r="BH137" s="65"/>
      <c r="BI137" s="65"/>
      <c r="BJ137" s="65"/>
      <c r="BK137" s="65"/>
      <c r="BL137" s="65"/>
      <c r="BM137" s="65"/>
      <c r="BN137" s="65"/>
      <c r="BO137" s="65"/>
      <c r="BP137" s="65"/>
      <c r="BQ137" s="65"/>
      <c r="BR137" s="65"/>
      <c r="BS137" s="65"/>
      <c r="BT137" s="65"/>
      <c r="BU137" s="65"/>
      <c r="BV137" s="65"/>
      <c r="BW137" s="65"/>
      <c r="BX137" s="65"/>
      <c r="BY137" s="65"/>
      <c r="BZ137" s="65"/>
      <c r="CA137" s="65"/>
      <c r="CB137" s="65"/>
      <c r="CC137" s="65"/>
      <c r="CD137" s="65"/>
      <c r="CE137" s="65"/>
      <c r="CF137" s="65"/>
      <c r="CG137" s="65"/>
      <c r="CH137" s="65"/>
      <c r="CI137" s="65"/>
      <c r="CJ137" s="65"/>
      <c r="CK137" s="65"/>
      <c r="CL137" s="65"/>
      <c r="CM137" s="65"/>
      <c r="CN137" s="65"/>
    </row>
    <row r="138" spans="2:92" ht="15.75" customHeight="1">
      <c r="B138" s="109" t="s">
        <v>22</v>
      </c>
      <c r="C138" s="110"/>
      <c r="D138" s="131">
        <v>30</v>
      </c>
      <c r="E138" s="87" t="s">
        <v>94</v>
      </c>
      <c r="F138" s="206">
        <f>'TV reitingai'!F211</f>
        <v>4.8</v>
      </c>
      <c r="G138" s="206">
        <f>'TV reitingai'!G211</f>
        <v>4.5999999999999996</v>
      </c>
      <c r="H138" s="87"/>
      <c r="I138" s="126">
        <f t="shared" si="16"/>
        <v>120</v>
      </c>
      <c r="J138" s="137">
        <f t="shared" si="17"/>
        <v>0</v>
      </c>
      <c r="K138" s="134" t="e">
        <f t="shared" si="13"/>
        <v>#DIV/0!</v>
      </c>
      <c r="L138" s="127">
        <f t="shared" si="12"/>
        <v>0</v>
      </c>
      <c r="M138" s="88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5"/>
      <c r="AG138" s="65"/>
      <c r="AH138" s="65"/>
      <c r="AI138" s="65"/>
      <c r="AJ138" s="65"/>
      <c r="AK138" s="65"/>
      <c r="AL138" s="65"/>
      <c r="AM138" s="65"/>
      <c r="AN138" s="65"/>
      <c r="AO138" s="65"/>
      <c r="AP138" s="65"/>
      <c r="AQ138" s="65"/>
      <c r="AR138" s="65"/>
      <c r="AS138" s="65"/>
      <c r="AT138" s="65"/>
      <c r="AU138" s="65"/>
      <c r="AV138" s="65"/>
      <c r="AW138" s="65"/>
      <c r="AX138" s="65"/>
      <c r="AY138" s="65"/>
      <c r="AZ138" s="65"/>
      <c r="BA138" s="65"/>
      <c r="BB138" s="65"/>
      <c r="BC138" s="65"/>
      <c r="BD138" s="65"/>
      <c r="BE138" s="65"/>
      <c r="BF138" s="65"/>
      <c r="BG138" s="65"/>
      <c r="BH138" s="65"/>
      <c r="BI138" s="65"/>
      <c r="BJ138" s="65"/>
      <c r="BK138" s="65"/>
      <c r="BL138" s="65"/>
      <c r="BM138" s="65"/>
      <c r="BN138" s="65"/>
      <c r="BO138" s="65"/>
      <c r="BP138" s="65"/>
      <c r="BQ138" s="65"/>
      <c r="BR138" s="65"/>
      <c r="BS138" s="65"/>
      <c r="BT138" s="65"/>
      <c r="BU138" s="65"/>
      <c r="BV138" s="65"/>
      <c r="BW138" s="65"/>
      <c r="BX138" s="65"/>
      <c r="BY138" s="65"/>
      <c r="BZ138" s="65"/>
      <c r="CA138" s="65"/>
      <c r="CB138" s="65"/>
      <c r="CC138" s="65"/>
      <c r="CD138" s="65"/>
      <c r="CE138" s="65"/>
      <c r="CF138" s="65"/>
      <c r="CG138" s="65"/>
      <c r="CH138" s="65"/>
      <c r="CI138" s="65"/>
      <c r="CJ138" s="65"/>
      <c r="CK138" s="65"/>
      <c r="CL138" s="65"/>
      <c r="CM138" s="65"/>
      <c r="CN138" s="65"/>
    </row>
    <row r="139" spans="2:92" ht="15.75" customHeight="1">
      <c r="B139" s="109" t="s">
        <v>22</v>
      </c>
      <c r="C139" s="110"/>
      <c r="D139" s="131">
        <v>30</v>
      </c>
      <c r="E139" s="87" t="s">
        <v>95</v>
      </c>
      <c r="F139" s="206">
        <f>'TV reitingai'!F212</f>
        <v>2.6</v>
      </c>
      <c r="G139" s="206">
        <f>'TV reitingai'!G212</f>
        <v>2.9</v>
      </c>
      <c r="H139" s="87"/>
      <c r="I139" s="126">
        <f t="shared" si="16"/>
        <v>120</v>
      </c>
      <c r="J139" s="137">
        <f t="shared" si="17"/>
        <v>0</v>
      </c>
      <c r="K139" s="134" t="e">
        <f t="shared" si="13"/>
        <v>#DIV/0!</v>
      </c>
      <c r="L139" s="127">
        <f t="shared" si="12"/>
        <v>0</v>
      </c>
      <c r="M139" s="88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65"/>
      <c r="AE139" s="65"/>
      <c r="AF139" s="65"/>
      <c r="AG139" s="65"/>
      <c r="AH139" s="65"/>
      <c r="AI139" s="65"/>
      <c r="AJ139" s="65"/>
      <c r="AK139" s="65"/>
      <c r="AL139" s="65"/>
      <c r="AM139" s="65"/>
      <c r="AN139" s="65"/>
      <c r="AO139" s="65"/>
      <c r="AP139" s="65"/>
      <c r="AQ139" s="65"/>
      <c r="AR139" s="65"/>
      <c r="AS139" s="65"/>
      <c r="AT139" s="65"/>
      <c r="AU139" s="65"/>
      <c r="AV139" s="65"/>
      <c r="AW139" s="65"/>
      <c r="AX139" s="65"/>
      <c r="AY139" s="65"/>
      <c r="AZ139" s="65"/>
      <c r="BA139" s="65"/>
      <c r="BB139" s="65"/>
      <c r="BC139" s="65"/>
      <c r="BD139" s="65"/>
      <c r="BE139" s="65"/>
      <c r="BF139" s="65"/>
      <c r="BG139" s="65"/>
      <c r="BH139" s="65"/>
      <c r="BI139" s="65"/>
      <c r="BJ139" s="65"/>
      <c r="BK139" s="65"/>
      <c r="BL139" s="65"/>
      <c r="BM139" s="65"/>
      <c r="BN139" s="65"/>
      <c r="BO139" s="65"/>
      <c r="BP139" s="65"/>
      <c r="BQ139" s="65"/>
      <c r="BR139" s="65"/>
      <c r="BS139" s="65"/>
      <c r="BT139" s="65"/>
      <c r="BU139" s="65"/>
      <c r="BV139" s="65"/>
      <c r="BW139" s="65"/>
      <c r="BX139" s="65"/>
      <c r="BY139" s="65"/>
      <c r="BZ139" s="65"/>
      <c r="CA139" s="65"/>
      <c r="CB139" s="65"/>
      <c r="CC139" s="65"/>
      <c r="CD139" s="65"/>
      <c r="CE139" s="65"/>
      <c r="CF139" s="65"/>
      <c r="CG139" s="65"/>
      <c r="CH139" s="65"/>
      <c r="CI139" s="65"/>
      <c r="CJ139" s="65"/>
      <c r="CK139" s="65"/>
      <c r="CL139" s="65"/>
      <c r="CM139" s="65"/>
      <c r="CN139" s="65"/>
    </row>
    <row r="140" spans="2:92" ht="15.75" customHeight="1">
      <c r="B140" s="165" t="s">
        <v>22</v>
      </c>
      <c r="C140" s="166"/>
      <c r="D140" s="167">
        <v>30</v>
      </c>
      <c r="E140" s="168" t="s">
        <v>96</v>
      </c>
      <c r="F140" s="208">
        <f>'TV reitingai'!F213</f>
        <v>1</v>
      </c>
      <c r="G140" s="208">
        <f>'TV reitingai'!G213</f>
        <v>1.3</v>
      </c>
      <c r="H140" s="168"/>
      <c r="I140" s="169">
        <f t="shared" si="16"/>
        <v>120</v>
      </c>
      <c r="J140" s="194">
        <f t="shared" si="17"/>
        <v>0</v>
      </c>
      <c r="K140" s="196" t="e">
        <f t="shared" si="13"/>
        <v>#DIV/0!</v>
      </c>
      <c r="L140" s="171">
        <f t="shared" si="12"/>
        <v>0</v>
      </c>
      <c r="M140" s="88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  <c r="AE140" s="65"/>
      <c r="AF140" s="65"/>
      <c r="AG140" s="65"/>
      <c r="AH140" s="65"/>
      <c r="AI140" s="65"/>
      <c r="AJ140" s="65"/>
      <c r="AK140" s="65"/>
      <c r="AL140" s="65"/>
      <c r="AM140" s="65"/>
      <c r="AN140" s="65"/>
      <c r="AO140" s="65"/>
      <c r="AP140" s="65"/>
      <c r="AQ140" s="65"/>
      <c r="AR140" s="65"/>
      <c r="AS140" s="65"/>
      <c r="AT140" s="65"/>
      <c r="AU140" s="65"/>
      <c r="AV140" s="65"/>
      <c r="AW140" s="65"/>
      <c r="AX140" s="65"/>
      <c r="AY140" s="65"/>
      <c r="AZ140" s="65"/>
      <c r="BA140" s="65"/>
      <c r="BB140" s="65"/>
      <c r="BC140" s="65"/>
      <c r="BD140" s="65"/>
      <c r="BE140" s="65"/>
      <c r="BF140" s="65"/>
      <c r="BG140" s="65"/>
      <c r="BH140" s="65"/>
      <c r="BI140" s="65"/>
      <c r="BJ140" s="65"/>
      <c r="BK140" s="65"/>
      <c r="BL140" s="65"/>
      <c r="BM140" s="65"/>
      <c r="BN140" s="65"/>
      <c r="BO140" s="65"/>
      <c r="BP140" s="65"/>
      <c r="BQ140" s="65"/>
      <c r="BR140" s="65"/>
      <c r="BS140" s="65"/>
      <c r="BT140" s="65"/>
      <c r="BU140" s="65"/>
      <c r="BV140" s="65"/>
      <c r="BW140" s="65"/>
      <c r="BX140" s="65"/>
      <c r="BY140" s="65"/>
      <c r="BZ140" s="65"/>
      <c r="CA140" s="65"/>
      <c r="CB140" s="65"/>
      <c r="CC140" s="65"/>
      <c r="CD140" s="65"/>
      <c r="CE140" s="65"/>
      <c r="CF140" s="65"/>
      <c r="CG140" s="65"/>
      <c r="CH140" s="65"/>
      <c r="CI140" s="65"/>
      <c r="CJ140" s="65"/>
      <c r="CK140" s="65"/>
      <c r="CL140" s="65"/>
      <c r="CM140" s="65"/>
      <c r="CN140" s="65"/>
    </row>
    <row r="141" spans="2:92" ht="15.75" customHeight="1">
      <c r="B141" s="109" t="s">
        <v>53</v>
      </c>
      <c r="C141" s="110"/>
      <c r="D141" s="131">
        <v>30</v>
      </c>
      <c r="E141" s="87" t="s">
        <v>89</v>
      </c>
      <c r="F141" s="206">
        <f>'TV reitingai'!F223</f>
        <v>0.1</v>
      </c>
      <c r="G141" s="206">
        <f>'TV reitingai'!G223</f>
        <v>0.1</v>
      </c>
      <c r="H141" s="87">
        <v>35</v>
      </c>
      <c r="I141" s="126">
        <f>1*30</f>
        <v>30</v>
      </c>
      <c r="J141" s="137">
        <f>2*30*H141</f>
        <v>2100</v>
      </c>
      <c r="K141" s="134">
        <f t="shared" si="13"/>
        <v>0.5</v>
      </c>
      <c r="L141" s="127">
        <f t="shared" si="12"/>
        <v>1050</v>
      </c>
      <c r="M141" s="88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5"/>
      <c r="AG141" s="65"/>
      <c r="AH141" s="65"/>
      <c r="AI141" s="65"/>
      <c r="AJ141" s="65"/>
      <c r="AK141" s="65"/>
      <c r="AL141" s="65"/>
      <c r="AM141" s="65"/>
      <c r="AN141" s="65"/>
      <c r="AO141" s="65"/>
      <c r="AP141" s="65"/>
      <c r="AQ141" s="65"/>
      <c r="AR141" s="65"/>
      <c r="AS141" s="65"/>
      <c r="AT141" s="65"/>
      <c r="AU141" s="65"/>
      <c r="AV141" s="65"/>
      <c r="AW141" s="65"/>
      <c r="AX141" s="65"/>
      <c r="AY141" s="65"/>
      <c r="AZ141" s="65"/>
      <c r="BA141" s="65"/>
      <c r="BB141" s="65"/>
      <c r="BC141" s="65"/>
      <c r="BD141" s="65"/>
      <c r="BE141" s="65"/>
      <c r="BF141" s="65"/>
      <c r="BG141" s="65"/>
      <c r="BH141" s="65"/>
      <c r="BI141" s="65"/>
      <c r="BJ141" s="65"/>
      <c r="BK141" s="65"/>
      <c r="BL141" s="65"/>
      <c r="BM141" s="65"/>
      <c r="BN141" s="65"/>
      <c r="BO141" s="65"/>
      <c r="BP141" s="65"/>
      <c r="BQ141" s="65"/>
      <c r="BR141" s="65"/>
      <c r="BS141" s="65"/>
      <c r="BT141" s="65"/>
      <c r="BU141" s="65"/>
      <c r="BV141" s="65"/>
      <c r="BW141" s="65"/>
      <c r="BX141" s="65"/>
      <c r="BY141" s="65"/>
      <c r="BZ141" s="65"/>
      <c r="CA141" s="65"/>
      <c r="CB141" s="65"/>
      <c r="CC141" s="65"/>
      <c r="CD141" s="65"/>
      <c r="CE141" s="65"/>
      <c r="CF141" s="65"/>
      <c r="CG141" s="65"/>
      <c r="CH141" s="65"/>
      <c r="CI141" s="65"/>
      <c r="CJ141" s="65"/>
      <c r="CK141" s="65"/>
      <c r="CL141" s="65"/>
      <c r="CM141" s="65"/>
      <c r="CN141" s="65"/>
    </row>
    <row r="142" spans="2:92" ht="15.75" customHeight="1">
      <c r="B142" s="109" t="s">
        <v>53</v>
      </c>
      <c r="C142" s="110"/>
      <c r="D142" s="131">
        <v>30</v>
      </c>
      <c r="E142" s="87" t="s">
        <v>79</v>
      </c>
      <c r="F142" s="206">
        <f>'TV reitingai'!F224</f>
        <v>0.1</v>
      </c>
      <c r="G142" s="206">
        <f>'TV reitingai'!G224</f>
        <v>0.1</v>
      </c>
      <c r="H142" s="87"/>
      <c r="I142" s="126">
        <f t="shared" ref="I142:I151" si="18">1*30</f>
        <v>30</v>
      </c>
      <c r="J142" s="137">
        <f t="shared" ref="J142:J151" si="19">2*30*H142</f>
        <v>0</v>
      </c>
      <c r="K142" s="134" t="e">
        <f t="shared" si="13"/>
        <v>#DIV/0!</v>
      </c>
      <c r="L142" s="127">
        <f t="shared" si="12"/>
        <v>0</v>
      </c>
      <c r="M142" s="88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  <c r="AE142" s="65"/>
      <c r="AF142" s="65"/>
      <c r="AG142" s="65"/>
      <c r="AH142" s="65"/>
      <c r="AI142" s="65"/>
      <c r="AJ142" s="65"/>
      <c r="AK142" s="65"/>
      <c r="AL142" s="65"/>
      <c r="AM142" s="65"/>
      <c r="AN142" s="65"/>
      <c r="AO142" s="65"/>
      <c r="AP142" s="65"/>
      <c r="AQ142" s="65"/>
      <c r="AR142" s="65"/>
      <c r="AS142" s="65"/>
      <c r="AT142" s="65"/>
      <c r="AU142" s="65"/>
      <c r="AV142" s="65"/>
      <c r="AW142" s="65"/>
      <c r="AX142" s="65"/>
      <c r="AY142" s="65"/>
      <c r="AZ142" s="65"/>
      <c r="BA142" s="65"/>
      <c r="BB142" s="65"/>
      <c r="BC142" s="65"/>
      <c r="BD142" s="65"/>
      <c r="BE142" s="65"/>
      <c r="BF142" s="65"/>
      <c r="BG142" s="65"/>
      <c r="BH142" s="65"/>
      <c r="BI142" s="65"/>
      <c r="BJ142" s="65"/>
      <c r="BK142" s="65"/>
      <c r="BL142" s="65"/>
      <c r="BM142" s="65"/>
      <c r="BN142" s="65"/>
      <c r="BO142" s="65"/>
      <c r="BP142" s="65"/>
      <c r="BQ142" s="65"/>
      <c r="BR142" s="65"/>
      <c r="BS142" s="65"/>
      <c r="BT142" s="65"/>
      <c r="BU142" s="65"/>
      <c r="BV142" s="65"/>
      <c r="BW142" s="65"/>
      <c r="BX142" s="65"/>
      <c r="BY142" s="65"/>
      <c r="BZ142" s="65"/>
      <c r="CA142" s="65"/>
      <c r="CB142" s="65"/>
      <c r="CC142" s="65"/>
      <c r="CD142" s="65"/>
      <c r="CE142" s="65"/>
      <c r="CF142" s="65"/>
      <c r="CG142" s="65"/>
      <c r="CH142" s="65"/>
      <c r="CI142" s="65"/>
      <c r="CJ142" s="65"/>
      <c r="CK142" s="65"/>
      <c r="CL142" s="65"/>
      <c r="CM142" s="65"/>
      <c r="CN142" s="65"/>
    </row>
    <row r="143" spans="2:92" ht="15.75" customHeight="1">
      <c r="B143" s="109" t="s">
        <v>53</v>
      </c>
      <c r="C143" s="110"/>
      <c r="D143" s="56">
        <v>30</v>
      </c>
      <c r="E143" s="87" t="s">
        <v>80</v>
      </c>
      <c r="F143" s="206">
        <f>'TV reitingai'!F225</f>
        <v>0.2</v>
      </c>
      <c r="G143" s="206">
        <f>'TV reitingai'!G225</f>
        <v>0.2</v>
      </c>
      <c r="H143" s="87"/>
      <c r="I143" s="126">
        <f t="shared" si="18"/>
        <v>30</v>
      </c>
      <c r="J143" s="137">
        <f t="shared" si="19"/>
        <v>0</v>
      </c>
      <c r="K143" s="134" t="e">
        <f t="shared" si="13"/>
        <v>#DIV/0!</v>
      </c>
      <c r="L143" s="127">
        <f t="shared" si="12"/>
        <v>0</v>
      </c>
      <c r="M143" s="88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  <c r="AC143" s="65"/>
      <c r="AD143" s="65"/>
      <c r="AE143" s="65"/>
      <c r="AF143" s="65"/>
      <c r="AG143" s="65"/>
      <c r="AH143" s="65"/>
      <c r="AI143" s="65"/>
      <c r="AJ143" s="65"/>
      <c r="AK143" s="65"/>
      <c r="AL143" s="65"/>
      <c r="AM143" s="65"/>
      <c r="AN143" s="65"/>
      <c r="AO143" s="65"/>
      <c r="AP143" s="65"/>
      <c r="AQ143" s="65"/>
      <c r="AR143" s="65"/>
      <c r="AS143" s="65"/>
      <c r="AT143" s="65"/>
      <c r="AU143" s="65"/>
      <c r="AV143" s="65"/>
      <c r="AW143" s="65"/>
      <c r="AX143" s="65"/>
      <c r="AY143" s="65"/>
      <c r="AZ143" s="65"/>
      <c r="BA143" s="65"/>
      <c r="BB143" s="65"/>
      <c r="BC143" s="65"/>
      <c r="BD143" s="65"/>
      <c r="BE143" s="65"/>
      <c r="BF143" s="65"/>
      <c r="BG143" s="65"/>
      <c r="BH143" s="65"/>
      <c r="BI143" s="65"/>
      <c r="BJ143" s="65"/>
      <c r="BK143" s="65"/>
      <c r="BL143" s="65"/>
      <c r="BM143" s="65"/>
      <c r="BN143" s="65"/>
      <c r="BO143" s="65"/>
      <c r="BP143" s="65"/>
      <c r="BQ143" s="65"/>
      <c r="BR143" s="65"/>
      <c r="BS143" s="65"/>
      <c r="BT143" s="65"/>
      <c r="BU143" s="65"/>
      <c r="BV143" s="65"/>
      <c r="BW143" s="65"/>
      <c r="BX143" s="65"/>
      <c r="BY143" s="65"/>
      <c r="BZ143" s="65"/>
      <c r="CA143" s="65"/>
      <c r="CB143" s="65"/>
      <c r="CC143" s="65"/>
      <c r="CD143" s="65"/>
      <c r="CE143" s="65"/>
      <c r="CF143" s="65"/>
      <c r="CG143" s="65"/>
      <c r="CH143" s="65"/>
      <c r="CI143" s="65"/>
      <c r="CJ143" s="65"/>
      <c r="CK143" s="65"/>
      <c r="CL143" s="65"/>
      <c r="CM143" s="65"/>
      <c r="CN143" s="65"/>
    </row>
    <row r="144" spans="2:92" ht="15.75" customHeight="1">
      <c r="B144" s="109" t="s">
        <v>53</v>
      </c>
      <c r="C144" s="110"/>
      <c r="D144" s="131">
        <v>30</v>
      </c>
      <c r="E144" s="87" t="s">
        <v>81</v>
      </c>
      <c r="F144" s="206">
        <f>'TV reitingai'!F226</f>
        <v>0.5</v>
      </c>
      <c r="G144" s="206">
        <f>'TV reitingai'!G226</f>
        <v>0.5</v>
      </c>
      <c r="H144" s="87"/>
      <c r="I144" s="126">
        <f t="shared" si="18"/>
        <v>30</v>
      </c>
      <c r="J144" s="137">
        <f t="shared" si="19"/>
        <v>0</v>
      </c>
      <c r="K144" s="134" t="e">
        <f t="shared" si="13"/>
        <v>#DIV/0!</v>
      </c>
      <c r="L144" s="127">
        <f t="shared" si="12"/>
        <v>0</v>
      </c>
      <c r="M144" s="88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  <c r="AD144" s="65"/>
      <c r="AE144" s="65"/>
      <c r="AF144" s="65"/>
      <c r="AG144" s="65"/>
      <c r="AH144" s="65"/>
      <c r="AI144" s="65"/>
      <c r="AJ144" s="65"/>
      <c r="AK144" s="65"/>
      <c r="AL144" s="65"/>
      <c r="AM144" s="65"/>
      <c r="AN144" s="65"/>
      <c r="AO144" s="65"/>
      <c r="AP144" s="65"/>
      <c r="AQ144" s="65"/>
      <c r="AR144" s="65"/>
      <c r="AS144" s="65"/>
      <c r="AT144" s="65"/>
      <c r="AU144" s="65"/>
      <c r="AV144" s="65"/>
      <c r="AW144" s="65"/>
      <c r="AX144" s="65"/>
      <c r="AY144" s="65"/>
      <c r="AZ144" s="65"/>
      <c r="BA144" s="65"/>
      <c r="BB144" s="65"/>
      <c r="BC144" s="65"/>
      <c r="BD144" s="65"/>
      <c r="BE144" s="65"/>
      <c r="BF144" s="65"/>
      <c r="BG144" s="65"/>
      <c r="BH144" s="65"/>
      <c r="BI144" s="65"/>
      <c r="BJ144" s="65"/>
      <c r="BK144" s="65"/>
      <c r="BL144" s="65"/>
      <c r="BM144" s="65"/>
      <c r="BN144" s="65"/>
      <c r="BO144" s="65"/>
      <c r="BP144" s="65"/>
      <c r="BQ144" s="65"/>
      <c r="BR144" s="65"/>
      <c r="BS144" s="65"/>
      <c r="BT144" s="65"/>
      <c r="BU144" s="65"/>
      <c r="BV144" s="65"/>
      <c r="BW144" s="65"/>
      <c r="BX144" s="65"/>
      <c r="BY144" s="65"/>
      <c r="BZ144" s="65"/>
      <c r="CA144" s="65"/>
      <c r="CB144" s="65"/>
      <c r="CC144" s="65"/>
      <c r="CD144" s="65"/>
      <c r="CE144" s="65"/>
      <c r="CF144" s="65"/>
      <c r="CG144" s="65"/>
      <c r="CH144" s="65"/>
      <c r="CI144" s="65"/>
      <c r="CJ144" s="65"/>
      <c r="CK144" s="65"/>
      <c r="CL144" s="65"/>
      <c r="CM144" s="65"/>
      <c r="CN144" s="65"/>
    </row>
    <row r="145" spans="2:92" ht="15.75" customHeight="1">
      <c r="B145" s="109" t="s">
        <v>53</v>
      </c>
      <c r="C145" s="110"/>
      <c r="D145" s="131">
        <v>30</v>
      </c>
      <c r="E145" s="87" t="s">
        <v>82</v>
      </c>
      <c r="F145" s="206">
        <f>'TV reitingai'!F227</f>
        <v>0.3</v>
      </c>
      <c r="G145" s="206">
        <f>'TV reitingai'!G227</f>
        <v>0.3</v>
      </c>
      <c r="H145" s="87"/>
      <c r="I145" s="126">
        <f t="shared" si="18"/>
        <v>30</v>
      </c>
      <c r="J145" s="137">
        <f t="shared" si="19"/>
        <v>0</v>
      </c>
      <c r="K145" s="134" t="e">
        <f t="shared" si="13"/>
        <v>#DIV/0!</v>
      </c>
      <c r="L145" s="127">
        <f t="shared" si="12"/>
        <v>0</v>
      </c>
      <c r="M145" s="88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  <c r="AD145" s="65"/>
      <c r="AE145" s="65"/>
      <c r="AF145" s="65"/>
      <c r="AG145" s="65"/>
      <c r="AH145" s="65"/>
      <c r="AI145" s="65"/>
      <c r="AJ145" s="65"/>
      <c r="AK145" s="65"/>
      <c r="AL145" s="65"/>
      <c r="AM145" s="65"/>
      <c r="AN145" s="65"/>
      <c r="AO145" s="65"/>
      <c r="AP145" s="65"/>
      <c r="AQ145" s="65"/>
      <c r="AR145" s="65"/>
      <c r="AS145" s="65"/>
      <c r="AT145" s="65"/>
      <c r="AU145" s="65"/>
      <c r="AV145" s="65"/>
      <c r="AW145" s="65"/>
      <c r="AX145" s="65"/>
      <c r="AY145" s="65"/>
      <c r="AZ145" s="65"/>
      <c r="BA145" s="65"/>
      <c r="BB145" s="65"/>
      <c r="BC145" s="65"/>
      <c r="BD145" s="65"/>
      <c r="BE145" s="65"/>
      <c r="BF145" s="65"/>
      <c r="BG145" s="65"/>
      <c r="BH145" s="65"/>
      <c r="BI145" s="65"/>
      <c r="BJ145" s="65"/>
      <c r="BK145" s="65"/>
      <c r="BL145" s="65"/>
      <c r="BM145" s="65"/>
      <c r="BN145" s="65"/>
      <c r="BO145" s="65"/>
      <c r="BP145" s="65"/>
      <c r="BQ145" s="65"/>
      <c r="BR145" s="65"/>
      <c r="BS145" s="65"/>
      <c r="BT145" s="65"/>
      <c r="BU145" s="65"/>
      <c r="BV145" s="65"/>
      <c r="BW145" s="65"/>
      <c r="BX145" s="65"/>
      <c r="BY145" s="65"/>
      <c r="BZ145" s="65"/>
      <c r="CA145" s="65"/>
      <c r="CB145" s="65"/>
      <c r="CC145" s="65"/>
      <c r="CD145" s="65"/>
      <c r="CE145" s="65"/>
      <c r="CF145" s="65"/>
      <c r="CG145" s="65"/>
      <c r="CH145" s="65"/>
      <c r="CI145" s="65"/>
      <c r="CJ145" s="65"/>
      <c r="CK145" s="65"/>
      <c r="CL145" s="65"/>
      <c r="CM145" s="65"/>
      <c r="CN145" s="65"/>
    </row>
    <row r="146" spans="2:92" ht="15.75" customHeight="1">
      <c r="B146" s="109" t="s">
        <v>53</v>
      </c>
      <c r="C146" s="110"/>
      <c r="D146" s="131">
        <v>30</v>
      </c>
      <c r="E146" s="87" t="s">
        <v>83</v>
      </c>
      <c r="F146" s="206">
        <f>'TV reitingai'!F228</f>
        <v>0.3</v>
      </c>
      <c r="G146" s="206">
        <f>'TV reitingai'!G228</f>
        <v>0.2</v>
      </c>
      <c r="H146" s="87"/>
      <c r="I146" s="126">
        <f t="shared" si="18"/>
        <v>30</v>
      </c>
      <c r="J146" s="137">
        <f t="shared" si="19"/>
        <v>0</v>
      </c>
      <c r="K146" s="134" t="e">
        <f t="shared" si="13"/>
        <v>#DIV/0!</v>
      </c>
      <c r="L146" s="127">
        <f t="shared" si="12"/>
        <v>0</v>
      </c>
      <c r="M146" s="88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  <c r="AF146" s="65"/>
      <c r="AG146" s="65"/>
      <c r="AH146" s="65"/>
      <c r="AI146" s="65"/>
      <c r="AJ146" s="65"/>
      <c r="AK146" s="65"/>
      <c r="AL146" s="65"/>
      <c r="AM146" s="65"/>
      <c r="AN146" s="65"/>
      <c r="AO146" s="65"/>
      <c r="AP146" s="65"/>
      <c r="AQ146" s="65"/>
      <c r="AR146" s="65"/>
      <c r="AS146" s="65"/>
      <c r="AT146" s="65"/>
      <c r="AU146" s="65"/>
      <c r="AV146" s="65"/>
      <c r="AW146" s="65"/>
      <c r="AX146" s="65"/>
      <c r="AY146" s="65"/>
      <c r="AZ146" s="65"/>
      <c r="BA146" s="65"/>
      <c r="BB146" s="65"/>
      <c r="BC146" s="65"/>
      <c r="BD146" s="65"/>
      <c r="BE146" s="65"/>
      <c r="BF146" s="65"/>
      <c r="BG146" s="65"/>
      <c r="BH146" s="65"/>
      <c r="BI146" s="65"/>
      <c r="BJ146" s="65"/>
      <c r="BK146" s="65"/>
      <c r="BL146" s="65"/>
      <c r="BM146" s="65"/>
      <c r="BN146" s="65"/>
      <c r="BO146" s="65"/>
      <c r="BP146" s="65"/>
      <c r="BQ146" s="65"/>
      <c r="BR146" s="65"/>
      <c r="BS146" s="65"/>
      <c r="BT146" s="65"/>
      <c r="BU146" s="65"/>
      <c r="BV146" s="65"/>
      <c r="BW146" s="65"/>
      <c r="BX146" s="65"/>
      <c r="BY146" s="65"/>
      <c r="BZ146" s="65"/>
      <c r="CA146" s="65"/>
      <c r="CB146" s="65"/>
      <c r="CC146" s="65"/>
      <c r="CD146" s="65"/>
      <c r="CE146" s="65"/>
      <c r="CF146" s="65"/>
      <c r="CG146" s="65"/>
      <c r="CH146" s="65"/>
      <c r="CI146" s="65"/>
      <c r="CJ146" s="65"/>
      <c r="CK146" s="65"/>
      <c r="CL146" s="65"/>
      <c r="CM146" s="65"/>
      <c r="CN146" s="65"/>
    </row>
    <row r="147" spans="2:92" ht="15.75" customHeight="1">
      <c r="B147" s="109" t="s">
        <v>53</v>
      </c>
      <c r="C147" s="110"/>
      <c r="D147" s="131">
        <v>30</v>
      </c>
      <c r="E147" s="87" t="s">
        <v>84</v>
      </c>
      <c r="F147" s="206">
        <f>'TV reitingai'!F229</f>
        <v>0.4</v>
      </c>
      <c r="G147" s="206">
        <f>'TV reitingai'!G229</f>
        <v>0.2</v>
      </c>
      <c r="H147" s="87"/>
      <c r="I147" s="126">
        <f t="shared" si="18"/>
        <v>30</v>
      </c>
      <c r="J147" s="137">
        <f t="shared" si="19"/>
        <v>0</v>
      </c>
      <c r="K147" s="134" t="e">
        <f t="shared" si="13"/>
        <v>#DIV/0!</v>
      </c>
      <c r="L147" s="127">
        <f t="shared" si="12"/>
        <v>0</v>
      </c>
      <c r="M147" s="88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  <c r="AF147" s="65"/>
      <c r="AG147" s="65"/>
      <c r="AH147" s="65"/>
      <c r="AI147" s="65"/>
      <c r="AJ147" s="65"/>
      <c r="AK147" s="65"/>
      <c r="AL147" s="65"/>
      <c r="AM147" s="65"/>
      <c r="AN147" s="65"/>
      <c r="AO147" s="65"/>
      <c r="AP147" s="65"/>
      <c r="AQ147" s="65"/>
      <c r="AR147" s="65"/>
      <c r="AS147" s="65"/>
      <c r="AT147" s="65"/>
      <c r="AU147" s="65"/>
      <c r="AV147" s="65"/>
      <c r="AW147" s="65"/>
      <c r="AX147" s="65"/>
      <c r="AY147" s="65"/>
      <c r="AZ147" s="65"/>
      <c r="BA147" s="65"/>
      <c r="BB147" s="65"/>
      <c r="BC147" s="65"/>
      <c r="BD147" s="65"/>
      <c r="BE147" s="65"/>
      <c r="BF147" s="65"/>
      <c r="BG147" s="65"/>
      <c r="BH147" s="65"/>
      <c r="BI147" s="65"/>
      <c r="BJ147" s="65"/>
      <c r="BK147" s="65"/>
      <c r="BL147" s="65"/>
      <c r="BM147" s="65"/>
      <c r="BN147" s="65"/>
      <c r="BO147" s="65"/>
      <c r="BP147" s="65"/>
      <c r="BQ147" s="65"/>
      <c r="BR147" s="65"/>
      <c r="BS147" s="65"/>
      <c r="BT147" s="65"/>
      <c r="BU147" s="65"/>
      <c r="BV147" s="65"/>
      <c r="BW147" s="65"/>
      <c r="BX147" s="65"/>
      <c r="BY147" s="65"/>
      <c r="BZ147" s="65"/>
      <c r="CA147" s="65"/>
      <c r="CB147" s="65"/>
      <c r="CC147" s="65"/>
      <c r="CD147" s="65"/>
      <c r="CE147" s="65"/>
      <c r="CF147" s="65"/>
      <c r="CG147" s="65"/>
      <c r="CH147" s="65"/>
      <c r="CI147" s="65"/>
      <c r="CJ147" s="65"/>
      <c r="CK147" s="65"/>
      <c r="CL147" s="65"/>
      <c r="CM147" s="65"/>
      <c r="CN147" s="65"/>
    </row>
    <row r="148" spans="2:92" ht="15.75" customHeight="1">
      <c r="B148" s="109" t="s">
        <v>53</v>
      </c>
      <c r="C148" s="110"/>
      <c r="D148" s="131">
        <v>30</v>
      </c>
      <c r="E148" s="87" t="s">
        <v>85</v>
      </c>
      <c r="F148" s="206">
        <f>'TV reitingai'!F230</f>
        <v>0.2</v>
      </c>
      <c r="G148" s="206">
        <f>'TV reitingai'!G230</f>
        <v>0.2</v>
      </c>
      <c r="H148" s="87"/>
      <c r="I148" s="126">
        <f t="shared" si="18"/>
        <v>30</v>
      </c>
      <c r="J148" s="137">
        <f t="shared" si="19"/>
        <v>0</v>
      </c>
      <c r="K148" s="134" t="e">
        <f t="shared" si="13"/>
        <v>#DIV/0!</v>
      </c>
      <c r="L148" s="127">
        <f t="shared" si="12"/>
        <v>0</v>
      </c>
      <c r="M148" s="88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  <c r="AD148" s="65"/>
      <c r="AE148" s="65"/>
      <c r="AF148" s="65"/>
      <c r="AG148" s="65"/>
      <c r="AH148" s="65"/>
      <c r="AI148" s="65"/>
      <c r="AJ148" s="65"/>
      <c r="AK148" s="65"/>
      <c r="AL148" s="65"/>
      <c r="AM148" s="65"/>
      <c r="AN148" s="65"/>
      <c r="AO148" s="65"/>
      <c r="AP148" s="65"/>
      <c r="AQ148" s="65"/>
      <c r="AR148" s="65"/>
      <c r="AS148" s="65"/>
      <c r="AT148" s="65"/>
      <c r="AU148" s="65"/>
      <c r="AV148" s="65"/>
      <c r="AW148" s="65"/>
      <c r="AX148" s="65"/>
      <c r="AY148" s="65"/>
      <c r="AZ148" s="65"/>
      <c r="BA148" s="65"/>
      <c r="BB148" s="65"/>
      <c r="BC148" s="65"/>
      <c r="BD148" s="65"/>
      <c r="BE148" s="65"/>
      <c r="BF148" s="65"/>
      <c r="BG148" s="65"/>
      <c r="BH148" s="65"/>
      <c r="BI148" s="65"/>
      <c r="BJ148" s="65"/>
      <c r="BK148" s="65"/>
      <c r="BL148" s="65"/>
      <c r="BM148" s="65"/>
      <c r="BN148" s="65"/>
      <c r="BO148" s="65"/>
      <c r="BP148" s="65"/>
      <c r="BQ148" s="65"/>
      <c r="BR148" s="65"/>
      <c r="BS148" s="65"/>
      <c r="BT148" s="65"/>
      <c r="BU148" s="65"/>
      <c r="BV148" s="65"/>
      <c r="BW148" s="65"/>
      <c r="BX148" s="65"/>
      <c r="BY148" s="65"/>
      <c r="BZ148" s="65"/>
      <c r="CA148" s="65"/>
      <c r="CB148" s="65"/>
      <c r="CC148" s="65"/>
      <c r="CD148" s="65"/>
      <c r="CE148" s="65"/>
      <c r="CF148" s="65"/>
      <c r="CG148" s="65"/>
      <c r="CH148" s="65"/>
      <c r="CI148" s="65"/>
      <c r="CJ148" s="65"/>
      <c r="CK148" s="65"/>
      <c r="CL148" s="65"/>
      <c r="CM148" s="65"/>
      <c r="CN148" s="65"/>
    </row>
    <row r="149" spans="2:92" ht="15.75" customHeight="1">
      <c r="B149" s="109" t="s">
        <v>53</v>
      </c>
      <c r="C149" s="110"/>
      <c r="D149" s="131">
        <v>30</v>
      </c>
      <c r="E149" s="87" t="s">
        <v>86</v>
      </c>
      <c r="F149" s="206">
        <f>'TV reitingai'!F231</f>
        <v>0.2</v>
      </c>
      <c r="G149" s="206">
        <f>'TV reitingai'!G231</f>
        <v>0.2</v>
      </c>
      <c r="H149" s="87"/>
      <c r="I149" s="126">
        <f t="shared" si="18"/>
        <v>30</v>
      </c>
      <c r="J149" s="137">
        <f t="shared" si="19"/>
        <v>0</v>
      </c>
      <c r="K149" s="134" t="e">
        <f t="shared" si="13"/>
        <v>#DIV/0!</v>
      </c>
      <c r="L149" s="127">
        <f t="shared" si="12"/>
        <v>0</v>
      </c>
      <c r="M149" s="88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  <c r="AD149" s="65"/>
      <c r="AE149" s="65"/>
      <c r="AF149" s="65"/>
      <c r="AG149" s="65"/>
      <c r="AH149" s="65"/>
      <c r="AI149" s="65"/>
      <c r="AJ149" s="65"/>
      <c r="AK149" s="65"/>
      <c r="AL149" s="65"/>
      <c r="AM149" s="65"/>
      <c r="AN149" s="65"/>
      <c r="AO149" s="65"/>
      <c r="AP149" s="65"/>
      <c r="AQ149" s="65"/>
      <c r="AR149" s="65"/>
      <c r="AS149" s="65"/>
      <c r="AT149" s="65"/>
      <c r="AU149" s="65"/>
      <c r="AV149" s="65"/>
      <c r="AW149" s="65"/>
      <c r="AX149" s="65"/>
      <c r="AY149" s="65"/>
      <c r="AZ149" s="65"/>
      <c r="BA149" s="65"/>
      <c r="BB149" s="65"/>
      <c r="BC149" s="65"/>
      <c r="BD149" s="65"/>
      <c r="BE149" s="65"/>
      <c r="BF149" s="65"/>
      <c r="BG149" s="65"/>
      <c r="BH149" s="65"/>
      <c r="BI149" s="65"/>
      <c r="BJ149" s="65"/>
      <c r="BK149" s="65"/>
      <c r="BL149" s="65"/>
      <c r="BM149" s="65"/>
      <c r="BN149" s="65"/>
      <c r="BO149" s="65"/>
      <c r="BP149" s="65"/>
      <c r="BQ149" s="65"/>
      <c r="BR149" s="65"/>
      <c r="BS149" s="65"/>
      <c r="BT149" s="65"/>
      <c r="BU149" s="65"/>
      <c r="BV149" s="65"/>
      <c r="BW149" s="65"/>
      <c r="BX149" s="65"/>
      <c r="BY149" s="65"/>
      <c r="BZ149" s="65"/>
      <c r="CA149" s="65"/>
      <c r="CB149" s="65"/>
      <c r="CC149" s="65"/>
      <c r="CD149" s="65"/>
      <c r="CE149" s="65"/>
      <c r="CF149" s="65"/>
      <c r="CG149" s="65"/>
      <c r="CH149" s="65"/>
      <c r="CI149" s="65"/>
      <c r="CJ149" s="65"/>
      <c r="CK149" s="65"/>
      <c r="CL149" s="65"/>
      <c r="CM149" s="65"/>
      <c r="CN149" s="65"/>
    </row>
    <row r="150" spans="2:92" ht="15.75" customHeight="1">
      <c r="B150" s="109" t="s">
        <v>53</v>
      </c>
      <c r="C150" s="110"/>
      <c r="D150" s="131">
        <v>30</v>
      </c>
      <c r="E150" s="87" t="s">
        <v>87</v>
      </c>
      <c r="F150" s="206">
        <f>'TV reitingai'!F232</f>
        <v>0.2</v>
      </c>
      <c r="G150" s="206">
        <f>'TV reitingai'!G232</f>
        <v>0.2</v>
      </c>
      <c r="H150" s="87"/>
      <c r="I150" s="126">
        <f t="shared" si="18"/>
        <v>30</v>
      </c>
      <c r="J150" s="137">
        <f t="shared" si="19"/>
        <v>0</v>
      </c>
      <c r="K150" s="134" t="e">
        <f t="shared" si="13"/>
        <v>#DIV/0!</v>
      </c>
      <c r="L150" s="127">
        <f t="shared" si="12"/>
        <v>0</v>
      </c>
      <c r="M150" s="88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65"/>
      <c r="AI150" s="65"/>
      <c r="AJ150" s="65"/>
      <c r="AK150" s="65"/>
      <c r="AL150" s="65"/>
      <c r="AM150" s="65"/>
      <c r="AN150" s="65"/>
      <c r="AO150" s="65"/>
      <c r="AP150" s="65"/>
      <c r="AQ150" s="65"/>
      <c r="AR150" s="65"/>
      <c r="AS150" s="65"/>
      <c r="AT150" s="65"/>
      <c r="AU150" s="65"/>
      <c r="AV150" s="65"/>
      <c r="AW150" s="65"/>
      <c r="AX150" s="65"/>
      <c r="AY150" s="65"/>
      <c r="AZ150" s="65"/>
      <c r="BA150" s="65"/>
      <c r="BB150" s="65"/>
      <c r="BC150" s="65"/>
      <c r="BD150" s="65"/>
      <c r="BE150" s="65"/>
      <c r="BF150" s="65"/>
      <c r="BG150" s="65"/>
      <c r="BH150" s="65"/>
      <c r="BI150" s="65"/>
      <c r="BJ150" s="65"/>
      <c r="BK150" s="65"/>
      <c r="BL150" s="65"/>
      <c r="BM150" s="65"/>
      <c r="BN150" s="65"/>
      <c r="BO150" s="65"/>
      <c r="BP150" s="65"/>
      <c r="BQ150" s="65"/>
      <c r="BR150" s="65"/>
      <c r="BS150" s="65"/>
      <c r="BT150" s="65"/>
      <c r="BU150" s="65"/>
      <c r="BV150" s="65"/>
      <c r="BW150" s="65"/>
      <c r="BX150" s="65"/>
      <c r="BY150" s="65"/>
      <c r="BZ150" s="65"/>
      <c r="CA150" s="65"/>
      <c r="CB150" s="65"/>
      <c r="CC150" s="65"/>
      <c r="CD150" s="65"/>
      <c r="CE150" s="65"/>
      <c r="CF150" s="65"/>
      <c r="CG150" s="65"/>
      <c r="CH150" s="65"/>
      <c r="CI150" s="65"/>
      <c r="CJ150" s="65"/>
      <c r="CK150" s="65"/>
      <c r="CL150" s="65"/>
      <c r="CM150" s="65"/>
      <c r="CN150" s="65"/>
    </row>
    <row r="151" spans="2:92" ht="15.75" customHeight="1">
      <c r="B151" s="172" t="s">
        <v>53</v>
      </c>
      <c r="C151" s="173"/>
      <c r="D151" s="174">
        <v>30</v>
      </c>
      <c r="E151" s="175" t="s">
        <v>88</v>
      </c>
      <c r="F151" s="207">
        <f>'TV reitingai'!F233</f>
        <v>0.3</v>
      </c>
      <c r="G151" s="207">
        <f>'TV reitingai'!G233</f>
        <v>0.2</v>
      </c>
      <c r="H151" s="175"/>
      <c r="I151" s="176">
        <f t="shared" si="18"/>
        <v>30</v>
      </c>
      <c r="J151" s="186">
        <f t="shared" si="19"/>
        <v>0</v>
      </c>
      <c r="K151" s="188" t="e">
        <f t="shared" si="13"/>
        <v>#DIV/0!</v>
      </c>
      <c r="L151" s="178">
        <f t="shared" si="12"/>
        <v>0</v>
      </c>
      <c r="M151" s="88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65"/>
      <c r="AB151" s="65"/>
      <c r="AC151" s="65"/>
      <c r="AD151" s="65"/>
      <c r="AE151" s="65"/>
      <c r="AF151" s="65"/>
      <c r="AG151" s="65"/>
      <c r="AH151" s="65"/>
      <c r="AI151" s="65"/>
      <c r="AJ151" s="65"/>
      <c r="AK151" s="65"/>
      <c r="AL151" s="65"/>
      <c r="AM151" s="65"/>
      <c r="AN151" s="65"/>
      <c r="AO151" s="65"/>
      <c r="AP151" s="65"/>
      <c r="AQ151" s="65"/>
      <c r="AR151" s="65"/>
      <c r="AS151" s="65"/>
      <c r="AT151" s="65"/>
      <c r="AU151" s="65"/>
      <c r="AV151" s="65"/>
      <c r="AW151" s="65"/>
      <c r="AX151" s="65"/>
      <c r="AY151" s="65"/>
      <c r="AZ151" s="65"/>
      <c r="BA151" s="65"/>
      <c r="BB151" s="65"/>
      <c r="BC151" s="65"/>
      <c r="BD151" s="65"/>
      <c r="BE151" s="65"/>
      <c r="BF151" s="65"/>
      <c r="BG151" s="65"/>
      <c r="BH151" s="65"/>
      <c r="BI151" s="65"/>
      <c r="BJ151" s="65"/>
      <c r="BK151" s="65"/>
      <c r="BL151" s="65"/>
      <c r="BM151" s="65"/>
      <c r="BN151" s="65"/>
      <c r="BO151" s="65"/>
      <c r="BP151" s="65"/>
      <c r="BQ151" s="65"/>
      <c r="BR151" s="65"/>
      <c r="BS151" s="65"/>
      <c r="BT151" s="65"/>
      <c r="BU151" s="65"/>
      <c r="BV151" s="65"/>
      <c r="BW151" s="65"/>
      <c r="BX151" s="65"/>
      <c r="BY151" s="65"/>
      <c r="BZ151" s="65"/>
      <c r="CA151" s="65"/>
      <c r="CB151" s="65"/>
      <c r="CC151" s="65"/>
      <c r="CD151" s="65"/>
      <c r="CE151" s="65"/>
      <c r="CF151" s="65"/>
      <c r="CG151" s="65"/>
      <c r="CH151" s="65"/>
      <c r="CI151" s="65"/>
      <c r="CJ151" s="65"/>
      <c r="CK151" s="65"/>
      <c r="CL151" s="65"/>
      <c r="CM151" s="65"/>
      <c r="CN151" s="65"/>
    </row>
    <row r="152" spans="2:92" ht="15.75" customHeight="1">
      <c r="B152" s="109" t="s">
        <v>53</v>
      </c>
      <c r="C152" s="110"/>
      <c r="D152" s="131">
        <v>30</v>
      </c>
      <c r="E152" s="87" t="s">
        <v>90</v>
      </c>
      <c r="F152" s="206">
        <f>'TV reitingai'!F234</f>
        <v>0.2</v>
      </c>
      <c r="G152" s="206">
        <f>'TV reitingai'!G234</f>
        <v>0.2</v>
      </c>
      <c r="H152" s="87">
        <v>35</v>
      </c>
      <c r="I152" s="126">
        <f>2*30</f>
        <v>60</v>
      </c>
      <c r="J152" s="137">
        <f>4*30*H152</f>
        <v>4200</v>
      </c>
      <c r="K152" s="134">
        <f t="shared" si="13"/>
        <v>0.5</v>
      </c>
      <c r="L152" s="127">
        <f t="shared" si="12"/>
        <v>2100</v>
      </c>
      <c r="M152" s="88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  <c r="AD152" s="65"/>
      <c r="AE152" s="65"/>
      <c r="AF152" s="65"/>
      <c r="AG152" s="65"/>
      <c r="AH152" s="65"/>
      <c r="AI152" s="65"/>
      <c r="AJ152" s="65"/>
      <c r="AK152" s="65"/>
      <c r="AL152" s="65"/>
      <c r="AM152" s="65"/>
      <c r="AN152" s="65"/>
      <c r="AO152" s="65"/>
      <c r="AP152" s="65"/>
      <c r="AQ152" s="65"/>
      <c r="AR152" s="65"/>
      <c r="AS152" s="65"/>
      <c r="AT152" s="65"/>
      <c r="AU152" s="65"/>
      <c r="AV152" s="65"/>
      <c r="AW152" s="65"/>
      <c r="AX152" s="65"/>
      <c r="AY152" s="65"/>
      <c r="AZ152" s="65"/>
      <c r="BA152" s="65"/>
      <c r="BB152" s="65"/>
      <c r="BC152" s="65"/>
      <c r="BD152" s="65"/>
      <c r="BE152" s="65"/>
      <c r="BF152" s="65"/>
      <c r="BG152" s="65"/>
      <c r="BH152" s="65"/>
      <c r="BI152" s="65"/>
      <c r="BJ152" s="65"/>
      <c r="BK152" s="65"/>
      <c r="BL152" s="65"/>
      <c r="BM152" s="65"/>
      <c r="BN152" s="65"/>
      <c r="BO152" s="65"/>
      <c r="BP152" s="65"/>
      <c r="BQ152" s="65"/>
      <c r="BR152" s="65"/>
      <c r="BS152" s="65"/>
      <c r="BT152" s="65"/>
      <c r="BU152" s="65"/>
      <c r="BV152" s="65"/>
      <c r="BW152" s="65"/>
      <c r="BX152" s="65"/>
      <c r="BY152" s="65"/>
      <c r="BZ152" s="65"/>
      <c r="CA152" s="65"/>
      <c r="CB152" s="65"/>
      <c r="CC152" s="65"/>
      <c r="CD152" s="65"/>
      <c r="CE152" s="65"/>
      <c r="CF152" s="65"/>
      <c r="CG152" s="65"/>
      <c r="CH152" s="65"/>
      <c r="CI152" s="65"/>
      <c r="CJ152" s="65"/>
      <c r="CK152" s="65"/>
      <c r="CL152" s="65"/>
      <c r="CM152" s="65"/>
      <c r="CN152" s="65"/>
    </row>
    <row r="153" spans="2:92" ht="15.75" customHeight="1">
      <c r="B153" s="109" t="s">
        <v>53</v>
      </c>
      <c r="C153" s="110"/>
      <c r="D153" s="131">
        <v>30</v>
      </c>
      <c r="E153" s="87" t="s">
        <v>91</v>
      </c>
      <c r="F153" s="206">
        <f>'TV reitingai'!F235</f>
        <v>0.4</v>
      </c>
      <c r="G153" s="206">
        <f>'TV reitingai'!G235</f>
        <v>0.4</v>
      </c>
      <c r="H153" s="87"/>
      <c r="I153" s="126">
        <f t="shared" ref="I153:I158" si="20">2*30</f>
        <v>60</v>
      </c>
      <c r="J153" s="137">
        <f t="shared" ref="J153:J158" si="21">4*30*H153</f>
        <v>0</v>
      </c>
      <c r="K153" s="134" t="e">
        <f t="shared" si="13"/>
        <v>#DIV/0!</v>
      </c>
      <c r="L153" s="127">
        <f t="shared" si="12"/>
        <v>0</v>
      </c>
      <c r="M153" s="88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  <c r="AA153" s="65"/>
      <c r="AB153" s="65"/>
      <c r="AC153" s="65"/>
      <c r="AD153" s="65"/>
      <c r="AE153" s="65"/>
      <c r="AF153" s="65"/>
      <c r="AG153" s="65"/>
      <c r="AH153" s="65"/>
      <c r="AI153" s="65"/>
      <c r="AJ153" s="65"/>
      <c r="AK153" s="65"/>
      <c r="AL153" s="65"/>
      <c r="AM153" s="65"/>
      <c r="AN153" s="65"/>
      <c r="AO153" s="65"/>
      <c r="AP153" s="65"/>
      <c r="AQ153" s="65"/>
      <c r="AR153" s="65"/>
      <c r="AS153" s="65"/>
      <c r="AT153" s="65"/>
      <c r="AU153" s="65"/>
      <c r="AV153" s="65"/>
      <c r="AW153" s="65"/>
      <c r="AX153" s="65"/>
      <c r="AY153" s="65"/>
      <c r="AZ153" s="65"/>
      <c r="BA153" s="65"/>
      <c r="BB153" s="65"/>
      <c r="BC153" s="65"/>
      <c r="BD153" s="65"/>
      <c r="BE153" s="65"/>
      <c r="BF153" s="65"/>
      <c r="BG153" s="65"/>
      <c r="BH153" s="65"/>
      <c r="BI153" s="65"/>
      <c r="BJ153" s="65"/>
      <c r="BK153" s="65"/>
      <c r="BL153" s="65"/>
      <c r="BM153" s="65"/>
      <c r="BN153" s="65"/>
      <c r="BO153" s="65"/>
      <c r="BP153" s="65"/>
      <c r="BQ153" s="65"/>
      <c r="BR153" s="65"/>
      <c r="BS153" s="65"/>
      <c r="BT153" s="65"/>
      <c r="BU153" s="65"/>
      <c r="BV153" s="65"/>
      <c r="BW153" s="65"/>
      <c r="BX153" s="65"/>
      <c r="BY153" s="65"/>
      <c r="BZ153" s="65"/>
      <c r="CA153" s="65"/>
      <c r="CB153" s="65"/>
      <c r="CC153" s="65"/>
      <c r="CD153" s="65"/>
      <c r="CE153" s="65"/>
      <c r="CF153" s="65"/>
      <c r="CG153" s="65"/>
      <c r="CH153" s="65"/>
      <c r="CI153" s="65"/>
      <c r="CJ153" s="65"/>
      <c r="CK153" s="65"/>
      <c r="CL153" s="65"/>
      <c r="CM153" s="65"/>
      <c r="CN153" s="65"/>
    </row>
    <row r="154" spans="2:92" ht="15.75" customHeight="1">
      <c r="B154" s="109" t="s">
        <v>53</v>
      </c>
      <c r="C154" s="110"/>
      <c r="D154" s="131">
        <v>30</v>
      </c>
      <c r="E154" s="87" t="s">
        <v>92</v>
      </c>
      <c r="F154" s="206">
        <f>'TV reitingai'!F236</f>
        <v>0.6</v>
      </c>
      <c r="G154" s="206">
        <f>'TV reitingai'!G236</f>
        <v>0.7</v>
      </c>
      <c r="H154" s="87"/>
      <c r="I154" s="126">
        <f t="shared" si="20"/>
        <v>60</v>
      </c>
      <c r="J154" s="137">
        <f t="shared" si="21"/>
        <v>0</v>
      </c>
      <c r="K154" s="134" t="e">
        <f t="shared" si="13"/>
        <v>#DIV/0!</v>
      </c>
      <c r="L154" s="127">
        <f t="shared" si="12"/>
        <v>0</v>
      </c>
      <c r="M154" s="88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  <c r="AD154" s="65"/>
      <c r="AE154" s="65"/>
      <c r="AF154" s="65"/>
      <c r="AG154" s="65"/>
      <c r="AH154" s="65"/>
      <c r="AI154" s="65"/>
      <c r="AJ154" s="65"/>
      <c r="AK154" s="65"/>
      <c r="AL154" s="65"/>
      <c r="AM154" s="65"/>
      <c r="AN154" s="65"/>
      <c r="AO154" s="65"/>
      <c r="AP154" s="65"/>
      <c r="AQ154" s="65"/>
      <c r="AR154" s="65"/>
      <c r="AS154" s="65"/>
      <c r="AT154" s="65"/>
      <c r="AU154" s="65"/>
      <c r="AV154" s="65"/>
      <c r="AW154" s="65"/>
      <c r="AX154" s="65"/>
      <c r="AY154" s="65"/>
      <c r="AZ154" s="65"/>
      <c r="BA154" s="65"/>
      <c r="BB154" s="65"/>
      <c r="BC154" s="65"/>
      <c r="BD154" s="65"/>
      <c r="BE154" s="65"/>
      <c r="BF154" s="65"/>
      <c r="BG154" s="65"/>
      <c r="BH154" s="65"/>
      <c r="BI154" s="65"/>
      <c r="BJ154" s="65"/>
      <c r="BK154" s="65"/>
      <c r="BL154" s="65"/>
      <c r="BM154" s="65"/>
      <c r="BN154" s="65"/>
      <c r="BO154" s="65"/>
      <c r="BP154" s="65"/>
      <c r="BQ154" s="65"/>
      <c r="BR154" s="65"/>
      <c r="BS154" s="65"/>
      <c r="BT154" s="65"/>
      <c r="BU154" s="65"/>
      <c r="BV154" s="65"/>
      <c r="BW154" s="65"/>
      <c r="BX154" s="65"/>
      <c r="BY154" s="65"/>
      <c r="BZ154" s="65"/>
      <c r="CA154" s="65"/>
      <c r="CB154" s="65"/>
      <c r="CC154" s="65"/>
      <c r="CD154" s="65"/>
      <c r="CE154" s="65"/>
      <c r="CF154" s="65"/>
      <c r="CG154" s="65"/>
      <c r="CH154" s="65"/>
      <c r="CI154" s="65"/>
      <c r="CJ154" s="65"/>
      <c r="CK154" s="65"/>
      <c r="CL154" s="65"/>
      <c r="CM154" s="65"/>
      <c r="CN154" s="65"/>
    </row>
    <row r="155" spans="2:92" ht="15.75" customHeight="1">
      <c r="B155" s="109" t="s">
        <v>53</v>
      </c>
      <c r="C155" s="110"/>
      <c r="D155" s="131">
        <v>30</v>
      </c>
      <c r="E155" s="87" t="s">
        <v>93</v>
      </c>
      <c r="F155" s="206">
        <f>'TV reitingai'!F237</f>
        <v>0.7</v>
      </c>
      <c r="G155" s="206">
        <f>'TV reitingai'!G237</f>
        <v>0.7</v>
      </c>
      <c r="H155" s="87"/>
      <c r="I155" s="126">
        <f t="shared" si="20"/>
        <v>60</v>
      </c>
      <c r="J155" s="137">
        <f t="shared" si="21"/>
        <v>0</v>
      </c>
      <c r="K155" s="134" t="e">
        <f t="shared" si="13"/>
        <v>#DIV/0!</v>
      </c>
      <c r="L155" s="127">
        <f t="shared" ref="L155:L158" si="22">H155*I155</f>
        <v>0</v>
      </c>
      <c r="M155" s="88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  <c r="AD155" s="65"/>
      <c r="AE155" s="65"/>
      <c r="AF155" s="65"/>
      <c r="AG155" s="65"/>
      <c r="AH155" s="65"/>
      <c r="AI155" s="65"/>
      <c r="AJ155" s="65"/>
      <c r="AK155" s="65"/>
      <c r="AL155" s="65"/>
      <c r="AM155" s="65"/>
      <c r="AN155" s="65"/>
      <c r="AO155" s="65"/>
      <c r="AP155" s="65"/>
      <c r="AQ155" s="65"/>
      <c r="AR155" s="65"/>
      <c r="AS155" s="65"/>
      <c r="AT155" s="65"/>
      <c r="AU155" s="65"/>
      <c r="AV155" s="65"/>
      <c r="AW155" s="65"/>
      <c r="AX155" s="65"/>
      <c r="AY155" s="65"/>
      <c r="AZ155" s="65"/>
      <c r="BA155" s="65"/>
      <c r="BB155" s="65"/>
      <c r="BC155" s="65"/>
      <c r="BD155" s="65"/>
      <c r="BE155" s="65"/>
      <c r="BF155" s="65"/>
      <c r="BG155" s="65"/>
      <c r="BH155" s="65"/>
      <c r="BI155" s="65"/>
      <c r="BJ155" s="65"/>
      <c r="BK155" s="65"/>
      <c r="BL155" s="65"/>
      <c r="BM155" s="65"/>
      <c r="BN155" s="65"/>
      <c r="BO155" s="65"/>
      <c r="BP155" s="65"/>
      <c r="BQ155" s="65"/>
      <c r="BR155" s="65"/>
      <c r="BS155" s="65"/>
      <c r="BT155" s="65"/>
      <c r="BU155" s="65"/>
      <c r="BV155" s="65"/>
      <c r="BW155" s="65"/>
      <c r="BX155" s="65"/>
      <c r="BY155" s="65"/>
      <c r="BZ155" s="65"/>
      <c r="CA155" s="65"/>
      <c r="CB155" s="65"/>
      <c r="CC155" s="65"/>
      <c r="CD155" s="65"/>
      <c r="CE155" s="65"/>
      <c r="CF155" s="65"/>
      <c r="CG155" s="65"/>
      <c r="CH155" s="65"/>
      <c r="CI155" s="65"/>
      <c r="CJ155" s="65"/>
      <c r="CK155" s="65"/>
      <c r="CL155" s="65"/>
      <c r="CM155" s="65"/>
      <c r="CN155" s="65"/>
    </row>
    <row r="156" spans="2:92" ht="15.75" customHeight="1">
      <c r="B156" s="109" t="s">
        <v>53</v>
      </c>
      <c r="C156" s="110"/>
      <c r="D156" s="131">
        <v>30</v>
      </c>
      <c r="E156" s="87" t="s">
        <v>94</v>
      </c>
      <c r="F156" s="206">
        <f>'TV reitingai'!F238</f>
        <v>0.7</v>
      </c>
      <c r="G156" s="206">
        <f>'TV reitingai'!G238</f>
        <v>0.7</v>
      </c>
      <c r="H156" s="87"/>
      <c r="I156" s="126">
        <f t="shared" si="20"/>
        <v>60</v>
      </c>
      <c r="J156" s="137">
        <f t="shared" si="21"/>
        <v>0</v>
      </c>
      <c r="K156" s="134" t="e">
        <f t="shared" si="13"/>
        <v>#DIV/0!</v>
      </c>
      <c r="L156" s="127">
        <f t="shared" si="22"/>
        <v>0</v>
      </c>
      <c r="M156" s="88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  <c r="AF156" s="65"/>
      <c r="AG156" s="65"/>
      <c r="AH156" s="65"/>
      <c r="AI156" s="65"/>
      <c r="AJ156" s="65"/>
      <c r="AK156" s="65"/>
      <c r="AL156" s="65"/>
      <c r="AM156" s="65"/>
      <c r="AN156" s="65"/>
      <c r="AO156" s="65"/>
      <c r="AP156" s="65"/>
      <c r="AQ156" s="65"/>
      <c r="AR156" s="65"/>
      <c r="AS156" s="65"/>
      <c r="AT156" s="65"/>
      <c r="AU156" s="65"/>
      <c r="AV156" s="65"/>
      <c r="AW156" s="65"/>
      <c r="AX156" s="65"/>
      <c r="AY156" s="65"/>
      <c r="AZ156" s="65"/>
      <c r="BA156" s="65"/>
      <c r="BB156" s="65"/>
      <c r="BC156" s="65"/>
      <c r="BD156" s="65"/>
      <c r="BE156" s="65"/>
      <c r="BF156" s="65"/>
      <c r="BG156" s="65"/>
      <c r="BH156" s="65"/>
      <c r="BI156" s="65"/>
      <c r="BJ156" s="65"/>
      <c r="BK156" s="65"/>
      <c r="BL156" s="65"/>
      <c r="BM156" s="65"/>
      <c r="BN156" s="65"/>
      <c r="BO156" s="65"/>
      <c r="BP156" s="65"/>
      <c r="BQ156" s="65"/>
      <c r="BR156" s="65"/>
      <c r="BS156" s="65"/>
      <c r="BT156" s="65"/>
      <c r="BU156" s="65"/>
      <c r="BV156" s="65"/>
      <c r="BW156" s="65"/>
      <c r="BX156" s="65"/>
      <c r="BY156" s="65"/>
      <c r="BZ156" s="65"/>
      <c r="CA156" s="65"/>
      <c r="CB156" s="65"/>
      <c r="CC156" s="65"/>
      <c r="CD156" s="65"/>
      <c r="CE156" s="65"/>
      <c r="CF156" s="65"/>
      <c r="CG156" s="65"/>
      <c r="CH156" s="65"/>
      <c r="CI156" s="65"/>
      <c r="CJ156" s="65"/>
      <c r="CK156" s="65"/>
      <c r="CL156" s="65"/>
      <c r="CM156" s="65"/>
      <c r="CN156" s="65"/>
    </row>
    <row r="157" spans="2:92" ht="15.75" customHeight="1">
      <c r="B157" s="109" t="s">
        <v>53</v>
      </c>
      <c r="C157" s="110"/>
      <c r="D157" s="131">
        <v>30</v>
      </c>
      <c r="E157" s="87" t="s">
        <v>95</v>
      </c>
      <c r="F157" s="206">
        <f>'TV reitingai'!F239</f>
        <v>0.3</v>
      </c>
      <c r="G157" s="206">
        <f>'TV reitingai'!G239</f>
        <v>0.4</v>
      </c>
      <c r="H157" s="87"/>
      <c r="I157" s="126">
        <f t="shared" si="20"/>
        <v>60</v>
      </c>
      <c r="J157" s="137">
        <f t="shared" si="21"/>
        <v>0</v>
      </c>
      <c r="K157" s="134" t="e">
        <f t="shared" si="13"/>
        <v>#DIV/0!</v>
      </c>
      <c r="L157" s="127">
        <f t="shared" si="22"/>
        <v>0</v>
      </c>
      <c r="M157" s="88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5"/>
      <c r="AB157" s="65"/>
      <c r="AC157" s="65"/>
      <c r="AD157" s="65"/>
      <c r="AE157" s="65"/>
      <c r="AF157" s="65"/>
      <c r="AG157" s="65"/>
      <c r="AH157" s="65"/>
      <c r="AI157" s="65"/>
      <c r="AJ157" s="65"/>
      <c r="AK157" s="65"/>
      <c r="AL157" s="65"/>
      <c r="AM157" s="65"/>
      <c r="AN157" s="65"/>
      <c r="AO157" s="65"/>
      <c r="AP157" s="65"/>
      <c r="AQ157" s="65"/>
      <c r="AR157" s="65"/>
      <c r="AS157" s="65"/>
      <c r="AT157" s="65"/>
      <c r="AU157" s="65"/>
      <c r="AV157" s="65"/>
      <c r="AW157" s="65"/>
      <c r="AX157" s="65"/>
      <c r="AY157" s="65"/>
      <c r="AZ157" s="65"/>
      <c r="BA157" s="65"/>
      <c r="BB157" s="65"/>
      <c r="BC157" s="65"/>
      <c r="BD157" s="65"/>
      <c r="BE157" s="65"/>
      <c r="BF157" s="65"/>
      <c r="BG157" s="65"/>
      <c r="BH157" s="65"/>
      <c r="BI157" s="65"/>
      <c r="BJ157" s="65"/>
      <c r="BK157" s="65"/>
      <c r="BL157" s="65"/>
      <c r="BM157" s="65"/>
      <c r="BN157" s="65"/>
      <c r="BO157" s="65"/>
      <c r="BP157" s="65"/>
      <c r="BQ157" s="65"/>
      <c r="BR157" s="65"/>
      <c r="BS157" s="65"/>
      <c r="BT157" s="65"/>
      <c r="BU157" s="65"/>
      <c r="BV157" s="65"/>
      <c r="BW157" s="65"/>
      <c r="BX157" s="65"/>
      <c r="BY157" s="65"/>
      <c r="BZ157" s="65"/>
      <c r="CA157" s="65"/>
      <c r="CB157" s="65"/>
      <c r="CC157" s="65"/>
      <c r="CD157" s="65"/>
      <c r="CE157" s="65"/>
      <c r="CF157" s="65"/>
      <c r="CG157" s="65"/>
      <c r="CH157" s="65"/>
      <c r="CI157" s="65"/>
      <c r="CJ157" s="65"/>
      <c r="CK157" s="65"/>
      <c r="CL157" s="65"/>
      <c r="CM157" s="65"/>
      <c r="CN157" s="65"/>
    </row>
    <row r="158" spans="2:92" ht="15.75" customHeight="1">
      <c r="B158" s="165" t="s">
        <v>53</v>
      </c>
      <c r="C158" s="166"/>
      <c r="D158" s="167">
        <v>30</v>
      </c>
      <c r="E158" s="168" t="s">
        <v>96</v>
      </c>
      <c r="F158" s="208">
        <f>'TV reitingai'!F240</f>
        <v>0.2</v>
      </c>
      <c r="G158" s="208">
        <f>'TV reitingai'!G240</f>
        <v>0.3</v>
      </c>
      <c r="H158" s="168"/>
      <c r="I158" s="169">
        <f t="shared" si="20"/>
        <v>60</v>
      </c>
      <c r="J158" s="194">
        <f t="shared" si="21"/>
        <v>0</v>
      </c>
      <c r="K158" s="196" t="e">
        <f t="shared" si="13"/>
        <v>#DIV/0!</v>
      </c>
      <c r="L158" s="171">
        <f t="shared" si="22"/>
        <v>0</v>
      </c>
      <c r="M158" s="88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65"/>
      <c r="AB158" s="65"/>
      <c r="AC158" s="65"/>
      <c r="AD158" s="65"/>
      <c r="AE158" s="65"/>
      <c r="AF158" s="65"/>
      <c r="AG158" s="65"/>
      <c r="AH158" s="65"/>
      <c r="AI158" s="65"/>
      <c r="AJ158" s="65"/>
      <c r="AK158" s="65"/>
      <c r="AL158" s="65"/>
      <c r="AM158" s="65"/>
      <c r="AN158" s="65"/>
      <c r="AO158" s="65"/>
      <c r="AP158" s="65"/>
      <c r="AQ158" s="65"/>
      <c r="AR158" s="65"/>
      <c r="AS158" s="65"/>
      <c r="AT158" s="65"/>
      <c r="AU158" s="65"/>
      <c r="AV158" s="65"/>
      <c r="AW158" s="65"/>
      <c r="AX158" s="65"/>
      <c r="AY158" s="65"/>
      <c r="AZ158" s="65"/>
      <c r="BA158" s="65"/>
      <c r="BB158" s="65"/>
      <c r="BC158" s="65"/>
      <c r="BD158" s="65"/>
      <c r="BE158" s="65"/>
      <c r="BF158" s="65"/>
      <c r="BG158" s="65"/>
      <c r="BH158" s="65"/>
      <c r="BI158" s="65"/>
      <c r="BJ158" s="65"/>
      <c r="BK158" s="65"/>
      <c r="BL158" s="65"/>
      <c r="BM158" s="65"/>
      <c r="BN158" s="65"/>
      <c r="BO158" s="65"/>
      <c r="BP158" s="65"/>
      <c r="BQ158" s="65"/>
      <c r="BR158" s="65"/>
      <c r="BS158" s="65"/>
      <c r="BT158" s="65"/>
      <c r="BU158" s="65"/>
      <c r="BV158" s="65"/>
      <c r="BW158" s="65"/>
      <c r="BX158" s="65"/>
      <c r="BY158" s="65"/>
      <c r="BZ158" s="65"/>
      <c r="CA158" s="65"/>
      <c r="CB158" s="65"/>
      <c r="CC158" s="65"/>
      <c r="CD158" s="65"/>
      <c r="CE158" s="65"/>
      <c r="CF158" s="65"/>
      <c r="CG158" s="65"/>
      <c r="CH158" s="65"/>
      <c r="CI158" s="65"/>
      <c r="CJ158" s="65"/>
      <c r="CK158" s="65"/>
      <c r="CL158" s="65"/>
      <c r="CM158" s="65"/>
      <c r="CN158" s="65"/>
    </row>
    <row r="159" spans="2:92" s="1" customFormat="1" ht="15.75" customHeight="1">
      <c r="D159" s="27" t="s">
        <v>6</v>
      </c>
      <c r="E159" s="27"/>
      <c r="F159" s="61">
        <f>SUM(F14:F158)</f>
        <v>186.79999999999998</v>
      </c>
      <c r="G159" s="61">
        <f>SUM(G14:G158)</f>
        <v>205.79999999999987</v>
      </c>
      <c r="H159" s="61">
        <f>SUM(H14:H158)</f>
        <v>2018</v>
      </c>
      <c r="I159" s="61"/>
      <c r="J159" s="94"/>
      <c r="K159" s="95"/>
      <c r="L159" s="128">
        <f>SUM(L15:L158)</f>
        <v>126446.28180001792</v>
      </c>
      <c r="M159" s="34"/>
      <c r="N159" s="96"/>
      <c r="O159" s="96"/>
      <c r="P159" s="96"/>
      <c r="Q159" s="96"/>
      <c r="R159" s="96"/>
      <c r="S159" s="96"/>
      <c r="T159" s="96"/>
      <c r="U159" s="96"/>
      <c r="V159" s="96"/>
      <c r="W159" s="96"/>
      <c r="X159" s="96"/>
      <c r="Y159" s="96"/>
      <c r="Z159" s="96"/>
      <c r="AA159" s="96"/>
      <c r="AB159" s="96"/>
      <c r="AC159" s="96"/>
      <c r="AD159" s="96"/>
      <c r="AE159" s="96"/>
      <c r="AF159" s="96"/>
      <c r="AG159" s="96"/>
      <c r="AH159" s="96"/>
      <c r="AI159" s="96"/>
      <c r="AJ159" s="96"/>
      <c r="AK159" s="96"/>
      <c r="AL159" s="96"/>
      <c r="AM159" s="96"/>
      <c r="AN159" s="96"/>
      <c r="AO159" s="96"/>
      <c r="AP159" s="96"/>
      <c r="AQ159" s="96"/>
      <c r="AR159" s="96"/>
      <c r="AS159" s="96"/>
      <c r="AT159" s="96"/>
      <c r="AU159" s="96"/>
      <c r="AV159" s="96"/>
      <c r="AW159" s="96"/>
      <c r="AX159" s="96"/>
      <c r="AY159" s="96"/>
      <c r="AZ159" s="96"/>
      <c r="BA159" s="96"/>
      <c r="BB159" s="96"/>
      <c r="BC159" s="96"/>
      <c r="BD159" s="96"/>
      <c r="BE159" s="96"/>
      <c r="BF159" s="96"/>
      <c r="BG159" s="96"/>
      <c r="BH159" s="96"/>
      <c r="BI159" s="96"/>
      <c r="BJ159" s="96"/>
      <c r="BK159" s="96"/>
      <c r="BL159" s="96"/>
      <c r="BM159" s="96"/>
      <c r="BN159" s="96"/>
      <c r="BO159" s="96"/>
      <c r="BP159" s="96"/>
      <c r="BQ159" s="96"/>
      <c r="BR159" s="96"/>
      <c r="BS159" s="96"/>
      <c r="BT159" s="96"/>
      <c r="BU159" s="96"/>
      <c r="BV159" s="96"/>
      <c r="BW159" s="96"/>
      <c r="BX159" s="96"/>
      <c r="BY159" s="96"/>
      <c r="BZ159" s="96"/>
      <c r="CA159" s="96"/>
      <c r="CB159" s="96"/>
      <c r="CC159" s="96"/>
      <c r="CD159" s="96"/>
      <c r="CE159" s="96"/>
      <c r="CF159" s="96"/>
      <c r="CG159" s="96"/>
      <c r="CH159" s="96"/>
      <c r="CI159" s="96"/>
      <c r="CJ159" s="96"/>
      <c r="CK159" s="96"/>
      <c r="CL159" s="96"/>
      <c r="CM159" s="96"/>
      <c r="CN159" s="96"/>
    </row>
    <row r="160" spans="2:92" ht="20.100000000000001" customHeight="1">
      <c r="B160" s="93" t="s">
        <v>17</v>
      </c>
      <c r="C160" s="76"/>
      <c r="D160" s="76" t="s">
        <v>49</v>
      </c>
      <c r="E160" s="117" t="s">
        <v>78</v>
      </c>
      <c r="F160" s="117" t="s">
        <v>5</v>
      </c>
      <c r="G160" s="117" t="s">
        <v>0</v>
      </c>
      <c r="H160" s="117" t="s">
        <v>9</v>
      </c>
      <c r="I160" s="117"/>
      <c r="J160" s="118"/>
      <c r="K160" s="117"/>
      <c r="L160" s="129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14"/>
      <c r="AK160" s="14"/>
      <c r="AL160" s="14"/>
      <c r="AM160" s="14"/>
      <c r="AN160" s="14"/>
      <c r="AO160" s="14"/>
      <c r="AP160" s="14"/>
      <c r="AQ160" s="14"/>
      <c r="AR160" s="14"/>
      <c r="AS160" s="35"/>
      <c r="AT160" s="14"/>
      <c r="AU160" s="14"/>
      <c r="AV160" s="14"/>
      <c r="AW160" s="14"/>
      <c r="AX160" s="14"/>
      <c r="AY160" s="14"/>
      <c r="AZ160" s="14"/>
      <c r="BA160" s="14"/>
      <c r="BB160" s="66"/>
      <c r="BC160" s="35"/>
      <c r="BD160" s="35"/>
      <c r="BE160" s="35"/>
      <c r="BF160" s="35"/>
      <c r="BG160" s="35"/>
      <c r="BH160" s="35"/>
      <c r="BI160" s="35"/>
      <c r="BJ160" s="35"/>
      <c r="BK160" s="35"/>
      <c r="BL160" s="35"/>
      <c r="BM160" s="35"/>
      <c r="BN160" s="35"/>
      <c r="BO160" s="35"/>
      <c r="BP160" s="14"/>
      <c r="BQ160" s="14"/>
      <c r="BR160" s="14"/>
      <c r="BS160" s="14"/>
      <c r="BT160" s="14"/>
      <c r="BU160" s="14"/>
      <c r="BV160" s="14"/>
      <c r="BW160" s="14"/>
      <c r="BX160" s="14"/>
      <c r="BY160" s="14"/>
      <c r="BZ160" s="35"/>
      <c r="CA160" s="35"/>
      <c r="CB160" s="35"/>
      <c r="CC160" s="35"/>
      <c r="CD160" s="35"/>
      <c r="CE160" s="35"/>
      <c r="CF160" s="35"/>
      <c r="CG160" s="35"/>
      <c r="CH160" s="35"/>
      <c r="CI160" s="35"/>
      <c r="CJ160" s="35"/>
      <c r="CK160" s="35"/>
      <c r="CL160" s="35"/>
      <c r="CM160" s="14"/>
      <c r="CN160" s="14"/>
    </row>
    <row r="161" spans="2:92" s="1" customFormat="1" ht="15" customHeight="1">
      <c r="B161" s="98"/>
      <c r="C161" s="99"/>
      <c r="D161" s="99"/>
      <c r="E161" s="100"/>
      <c r="F161" s="101"/>
      <c r="G161" s="101"/>
      <c r="H161" s="101"/>
      <c r="I161" s="101"/>
      <c r="J161" s="102"/>
      <c r="K161" s="103"/>
      <c r="L161" s="102"/>
      <c r="M161" s="104"/>
      <c r="N161" s="105"/>
      <c r="O161" s="106"/>
      <c r="P161" s="106"/>
      <c r="Q161" s="106"/>
      <c r="R161" s="106"/>
      <c r="S161" s="106"/>
      <c r="T161" s="106"/>
      <c r="U161" s="106"/>
      <c r="V161" s="106"/>
      <c r="W161" s="106"/>
      <c r="X161" s="106"/>
      <c r="Y161" s="106"/>
      <c r="Z161" s="106"/>
      <c r="AA161" s="106"/>
      <c r="AB161" s="106"/>
      <c r="AC161" s="106"/>
      <c r="AD161" s="106"/>
      <c r="AE161" s="106"/>
      <c r="AF161" s="106"/>
      <c r="AG161" s="106"/>
      <c r="AH161" s="106"/>
      <c r="AI161" s="106"/>
      <c r="AJ161" s="106"/>
      <c r="AK161" s="106"/>
      <c r="AL161" s="106"/>
      <c r="AM161" s="106"/>
      <c r="AN161" s="106"/>
      <c r="AO161" s="106"/>
      <c r="AP161" s="106"/>
      <c r="AQ161" s="106"/>
      <c r="AR161" s="106"/>
      <c r="AS161" s="106"/>
      <c r="AT161" s="106"/>
      <c r="AU161" s="106"/>
      <c r="AV161" s="106"/>
      <c r="AW161" s="106"/>
      <c r="AX161" s="106"/>
      <c r="AY161" s="106"/>
      <c r="AZ161" s="106"/>
      <c r="BA161" s="106"/>
      <c r="BB161" s="106"/>
      <c r="BC161" s="106"/>
      <c r="BD161" s="106"/>
      <c r="BE161" s="106"/>
      <c r="BF161" s="106"/>
      <c r="BG161" s="106"/>
      <c r="BH161" s="106"/>
      <c r="BI161" s="106"/>
      <c r="BJ161" s="106"/>
      <c r="BK161" s="106"/>
      <c r="BL161" s="106"/>
      <c r="BM161" s="106"/>
      <c r="BN161" s="106"/>
      <c r="BO161" s="106"/>
      <c r="BP161" s="106"/>
      <c r="BQ161" s="106"/>
      <c r="BR161" s="106"/>
      <c r="BS161" s="106"/>
      <c r="BT161" s="106"/>
      <c r="BU161" s="106"/>
      <c r="BV161" s="106"/>
      <c r="BW161" s="106"/>
      <c r="BX161" s="106"/>
      <c r="BY161" s="106"/>
      <c r="BZ161" s="106"/>
      <c r="CA161" s="106"/>
      <c r="CB161" s="106"/>
      <c r="CC161" s="106"/>
      <c r="CD161" s="106"/>
      <c r="CE161" s="106"/>
      <c r="CF161" s="106"/>
      <c r="CG161" s="106"/>
      <c r="CH161" s="106"/>
      <c r="CI161" s="106"/>
      <c r="CJ161" s="106"/>
      <c r="CK161" s="106"/>
      <c r="CL161" s="106"/>
      <c r="CM161" s="106"/>
      <c r="CN161" s="106"/>
    </row>
    <row r="162" spans="2:92" s="1" customFormat="1" ht="15" customHeight="1">
      <c r="B162" s="108" t="s">
        <v>26</v>
      </c>
      <c r="C162" s="2"/>
      <c r="D162" s="56">
        <v>20</v>
      </c>
      <c r="E162" s="87" t="s">
        <v>79</v>
      </c>
      <c r="F162" s="50"/>
      <c r="G162" s="50"/>
      <c r="H162" s="50">
        <v>140</v>
      </c>
      <c r="I162" s="137">
        <f>(90*0.35)/1.2</f>
        <v>26.249999999999996</v>
      </c>
      <c r="J162" s="30">
        <f>90*H162</f>
        <v>12600</v>
      </c>
      <c r="K162" s="134">
        <f>1-(L162/J162)</f>
        <v>0.70833333333333337</v>
      </c>
      <c r="L162" s="91">
        <f>I162*H162</f>
        <v>3674.9999999999995</v>
      </c>
      <c r="M162" s="5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5"/>
      <c r="AG162" s="65"/>
      <c r="AH162" s="65"/>
      <c r="AI162" s="65"/>
      <c r="AJ162" s="65"/>
      <c r="AK162" s="65"/>
      <c r="AL162" s="65"/>
      <c r="AM162" s="65"/>
      <c r="AN162" s="65"/>
      <c r="AO162" s="65"/>
      <c r="AP162" s="65"/>
      <c r="AQ162" s="65"/>
      <c r="AR162" s="65"/>
      <c r="AS162" s="65"/>
      <c r="AT162" s="65"/>
      <c r="AU162" s="65"/>
      <c r="AV162" s="65"/>
      <c r="AW162" s="65"/>
      <c r="AX162" s="65"/>
      <c r="AY162" s="65"/>
      <c r="AZ162" s="65"/>
      <c r="BA162" s="65"/>
      <c r="BB162" s="65"/>
      <c r="BC162" s="65"/>
      <c r="BD162" s="65"/>
      <c r="BE162" s="65"/>
      <c r="BF162" s="65"/>
      <c r="BG162" s="65"/>
      <c r="BH162" s="65"/>
      <c r="BI162" s="65"/>
      <c r="BJ162" s="65"/>
      <c r="BK162" s="65"/>
      <c r="BL162" s="65"/>
      <c r="BM162" s="65"/>
      <c r="BN162" s="65"/>
      <c r="BO162" s="65"/>
      <c r="BP162" s="65"/>
      <c r="BQ162" s="65"/>
      <c r="BR162" s="65"/>
      <c r="BS162" s="65"/>
      <c r="BT162" s="65"/>
      <c r="BU162" s="65"/>
      <c r="BV162" s="65"/>
      <c r="BW162" s="65"/>
      <c r="BX162" s="65"/>
      <c r="BY162" s="65"/>
      <c r="BZ162" s="65"/>
      <c r="CA162" s="65"/>
      <c r="CB162" s="65"/>
      <c r="CC162" s="65"/>
      <c r="CD162" s="65"/>
      <c r="CE162" s="65"/>
      <c r="CF162" s="65"/>
      <c r="CG162" s="65"/>
      <c r="CH162" s="65"/>
      <c r="CI162" s="65"/>
      <c r="CJ162" s="65"/>
      <c r="CK162" s="65"/>
      <c r="CL162" s="65"/>
      <c r="CM162" s="65"/>
      <c r="CN162" s="65"/>
    </row>
    <row r="163" spans="2:92" s="1" customFormat="1" ht="15" customHeight="1">
      <c r="B163" s="108" t="s">
        <v>26</v>
      </c>
      <c r="C163" s="2"/>
      <c r="D163" s="56">
        <v>20</v>
      </c>
      <c r="E163" s="87" t="s">
        <v>80</v>
      </c>
      <c r="F163" s="50"/>
      <c r="G163" s="50"/>
      <c r="H163" s="50"/>
      <c r="I163" s="137">
        <f t="shared" ref="I163:I164" si="23">(90*0.35)/1.2</f>
        <v>26.249999999999996</v>
      </c>
      <c r="J163" s="30">
        <f t="shared" ref="J163:J164" si="24">90*H163</f>
        <v>0</v>
      </c>
      <c r="K163" s="134" t="e">
        <f t="shared" ref="K163:K226" si="25">1-(L163/J163)</f>
        <v>#DIV/0!</v>
      </c>
      <c r="L163" s="91">
        <f t="shared" ref="L163:L226" si="26">I163*H163</f>
        <v>0</v>
      </c>
      <c r="M163" s="5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  <c r="AH163" s="65"/>
      <c r="AI163" s="65"/>
      <c r="AJ163" s="65"/>
      <c r="AK163" s="65"/>
      <c r="AL163" s="65"/>
      <c r="AM163" s="65"/>
      <c r="AN163" s="65"/>
      <c r="AO163" s="65"/>
      <c r="AP163" s="65"/>
      <c r="AQ163" s="65"/>
      <c r="AR163" s="65"/>
      <c r="AS163" s="65"/>
      <c r="AT163" s="65"/>
      <c r="AU163" s="65"/>
      <c r="AV163" s="65"/>
      <c r="AW163" s="65"/>
      <c r="AX163" s="65"/>
      <c r="AY163" s="65"/>
      <c r="AZ163" s="65"/>
      <c r="BA163" s="65"/>
      <c r="BB163" s="65"/>
      <c r="BC163" s="65"/>
      <c r="BD163" s="65"/>
      <c r="BE163" s="65"/>
      <c r="BF163" s="65"/>
      <c r="BG163" s="65"/>
      <c r="BH163" s="65"/>
      <c r="BI163" s="65"/>
      <c r="BJ163" s="65"/>
      <c r="BK163" s="65"/>
      <c r="BL163" s="65"/>
      <c r="BM163" s="65"/>
      <c r="BN163" s="65"/>
      <c r="BO163" s="65"/>
      <c r="BP163" s="65"/>
      <c r="BQ163" s="65"/>
      <c r="BR163" s="65"/>
      <c r="BS163" s="65"/>
      <c r="BT163" s="65"/>
      <c r="BU163" s="65"/>
      <c r="BV163" s="65"/>
      <c r="BW163" s="65"/>
      <c r="BX163" s="65"/>
      <c r="BY163" s="65"/>
      <c r="BZ163" s="65"/>
      <c r="CA163" s="65"/>
      <c r="CB163" s="65"/>
      <c r="CC163" s="65"/>
      <c r="CD163" s="65"/>
      <c r="CE163" s="65"/>
      <c r="CF163" s="65"/>
      <c r="CG163" s="65"/>
      <c r="CH163" s="65"/>
      <c r="CI163" s="65"/>
      <c r="CJ163" s="65"/>
      <c r="CK163" s="65"/>
      <c r="CL163" s="65"/>
      <c r="CM163" s="65"/>
      <c r="CN163" s="65"/>
    </row>
    <row r="164" spans="2:92" s="1" customFormat="1" ht="15" customHeight="1">
      <c r="B164" s="182" t="s">
        <v>26</v>
      </c>
      <c r="C164" s="183"/>
      <c r="D164" s="184">
        <v>20</v>
      </c>
      <c r="E164" s="175" t="s">
        <v>81</v>
      </c>
      <c r="F164" s="185"/>
      <c r="G164" s="185"/>
      <c r="H164" s="185"/>
      <c r="I164" s="186">
        <f t="shared" si="23"/>
        <v>26.249999999999996</v>
      </c>
      <c r="J164" s="187">
        <f t="shared" si="24"/>
        <v>0</v>
      </c>
      <c r="K164" s="188" t="e">
        <f t="shared" si="25"/>
        <v>#DIV/0!</v>
      </c>
      <c r="L164" s="189">
        <f t="shared" si="26"/>
        <v>0</v>
      </c>
      <c r="M164" s="5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  <c r="AB164" s="65"/>
      <c r="AC164" s="65"/>
      <c r="AD164" s="65"/>
      <c r="AE164" s="65"/>
      <c r="AF164" s="65"/>
      <c r="AG164" s="65"/>
      <c r="AH164" s="65"/>
      <c r="AI164" s="65"/>
      <c r="AJ164" s="65"/>
      <c r="AK164" s="65"/>
      <c r="AL164" s="65"/>
      <c r="AM164" s="65"/>
      <c r="AN164" s="65"/>
      <c r="AO164" s="65"/>
      <c r="AP164" s="65"/>
      <c r="AQ164" s="65"/>
      <c r="AR164" s="65"/>
      <c r="AS164" s="65"/>
      <c r="AT164" s="65"/>
      <c r="AU164" s="65"/>
      <c r="AV164" s="65"/>
      <c r="AW164" s="65"/>
      <c r="AX164" s="65"/>
      <c r="AY164" s="65"/>
      <c r="AZ164" s="65"/>
      <c r="BA164" s="65"/>
      <c r="BB164" s="65"/>
      <c r="BC164" s="65"/>
      <c r="BD164" s="65"/>
      <c r="BE164" s="65"/>
      <c r="BF164" s="65"/>
      <c r="BG164" s="65"/>
      <c r="BH164" s="65"/>
      <c r="BI164" s="65"/>
      <c r="BJ164" s="65"/>
      <c r="BK164" s="65"/>
      <c r="BL164" s="65"/>
      <c r="BM164" s="65"/>
      <c r="BN164" s="65"/>
      <c r="BO164" s="65"/>
      <c r="BP164" s="65"/>
      <c r="BQ164" s="65"/>
      <c r="BR164" s="65"/>
      <c r="BS164" s="65"/>
      <c r="BT164" s="65"/>
      <c r="BU164" s="65"/>
      <c r="BV164" s="65"/>
      <c r="BW164" s="65"/>
      <c r="BX164" s="65"/>
      <c r="BY164" s="65"/>
      <c r="BZ164" s="65"/>
      <c r="CA164" s="65"/>
      <c r="CB164" s="65"/>
      <c r="CC164" s="65"/>
      <c r="CD164" s="65"/>
      <c r="CE164" s="65"/>
      <c r="CF164" s="65"/>
      <c r="CG164" s="65"/>
      <c r="CH164" s="65"/>
      <c r="CI164" s="65"/>
      <c r="CJ164" s="65"/>
      <c r="CK164" s="65"/>
      <c r="CL164" s="65"/>
      <c r="CM164" s="65"/>
      <c r="CN164" s="65"/>
    </row>
    <row r="165" spans="2:92" s="1" customFormat="1" ht="15" customHeight="1">
      <c r="B165" s="108" t="s">
        <v>26</v>
      </c>
      <c r="C165" s="2"/>
      <c r="D165" s="56">
        <v>20</v>
      </c>
      <c r="E165" s="202" t="s">
        <v>82</v>
      </c>
      <c r="F165" s="204" t="s">
        <v>138</v>
      </c>
      <c r="G165" s="203"/>
      <c r="H165" s="50">
        <v>140</v>
      </c>
      <c r="I165" s="137">
        <f>(79*0.35)/1.2</f>
        <v>23.041666666666668</v>
      </c>
      <c r="J165" s="30">
        <f>79*H165</f>
        <v>11060</v>
      </c>
      <c r="K165" s="134">
        <f t="shared" si="25"/>
        <v>0.70833333333333326</v>
      </c>
      <c r="L165" s="91">
        <f t="shared" si="26"/>
        <v>3225.8333333333335</v>
      </c>
      <c r="M165" s="5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B165" s="65"/>
      <c r="AC165" s="65"/>
      <c r="AD165" s="65"/>
      <c r="AE165" s="65"/>
      <c r="AF165" s="65"/>
      <c r="AG165" s="65"/>
      <c r="AH165" s="65"/>
      <c r="AI165" s="65"/>
      <c r="AJ165" s="65"/>
      <c r="AK165" s="65"/>
      <c r="AL165" s="65"/>
      <c r="AM165" s="65"/>
      <c r="AN165" s="65"/>
      <c r="AO165" s="65"/>
      <c r="AP165" s="65"/>
      <c r="AQ165" s="65"/>
      <c r="AR165" s="65"/>
      <c r="AS165" s="65"/>
      <c r="AT165" s="65"/>
      <c r="AU165" s="65"/>
      <c r="AV165" s="65"/>
      <c r="AW165" s="65"/>
      <c r="AX165" s="65"/>
      <c r="AY165" s="65"/>
      <c r="AZ165" s="65"/>
      <c r="BA165" s="65"/>
      <c r="BB165" s="65"/>
      <c r="BC165" s="65"/>
      <c r="BD165" s="65"/>
      <c r="BE165" s="65"/>
      <c r="BF165" s="65"/>
      <c r="BG165" s="65"/>
      <c r="BH165" s="65"/>
      <c r="BI165" s="65"/>
      <c r="BJ165" s="65"/>
      <c r="BK165" s="65"/>
      <c r="BL165" s="65"/>
      <c r="BM165" s="65"/>
      <c r="BN165" s="65"/>
      <c r="BO165" s="65"/>
      <c r="BP165" s="65"/>
      <c r="BQ165" s="65"/>
      <c r="BR165" s="65"/>
      <c r="BS165" s="65"/>
      <c r="BT165" s="65"/>
      <c r="BU165" s="65"/>
      <c r="BV165" s="65"/>
      <c r="BW165" s="65"/>
      <c r="BX165" s="65"/>
      <c r="BY165" s="65"/>
      <c r="BZ165" s="65"/>
      <c r="CA165" s="65"/>
      <c r="CB165" s="65"/>
      <c r="CC165" s="65"/>
      <c r="CD165" s="65"/>
      <c r="CE165" s="65"/>
      <c r="CF165" s="65"/>
      <c r="CG165" s="65"/>
      <c r="CH165" s="65"/>
      <c r="CI165" s="65"/>
      <c r="CJ165" s="65"/>
      <c r="CK165" s="65"/>
      <c r="CL165" s="65"/>
      <c r="CM165" s="65"/>
      <c r="CN165" s="65"/>
    </row>
    <row r="166" spans="2:92" s="1" customFormat="1" ht="15" customHeight="1">
      <c r="B166" s="108" t="s">
        <v>26</v>
      </c>
      <c r="C166" s="2"/>
      <c r="D166" s="56">
        <v>20</v>
      </c>
      <c r="E166" s="202" t="s">
        <v>83</v>
      </c>
      <c r="F166" s="50"/>
      <c r="G166" s="50"/>
      <c r="H166" s="50"/>
      <c r="I166" s="137">
        <f t="shared" ref="I166:I170" si="27">(79*0.35)/1.2</f>
        <v>23.041666666666668</v>
      </c>
      <c r="J166" s="30">
        <f t="shared" ref="J166:J170" si="28">79*H166</f>
        <v>0</v>
      </c>
      <c r="K166" s="134" t="e">
        <f t="shared" si="25"/>
        <v>#DIV/0!</v>
      </c>
      <c r="L166" s="91">
        <f t="shared" si="26"/>
        <v>0</v>
      </c>
      <c r="M166" s="5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  <c r="AD166" s="65"/>
      <c r="AE166" s="65"/>
      <c r="AF166" s="65"/>
      <c r="AG166" s="65"/>
      <c r="AH166" s="65"/>
      <c r="AI166" s="65"/>
      <c r="AJ166" s="65"/>
      <c r="AK166" s="65"/>
      <c r="AL166" s="65"/>
      <c r="AM166" s="65"/>
      <c r="AN166" s="65"/>
      <c r="AO166" s="65"/>
      <c r="AP166" s="65"/>
      <c r="AQ166" s="65"/>
      <c r="AR166" s="65"/>
      <c r="AS166" s="65"/>
      <c r="AT166" s="65"/>
      <c r="AU166" s="65"/>
      <c r="AV166" s="65"/>
      <c r="AW166" s="65"/>
      <c r="AX166" s="65"/>
      <c r="AY166" s="65"/>
      <c r="AZ166" s="65"/>
      <c r="BA166" s="65"/>
      <c r="BB166" s="65"/>
      <c r="BC166" s="65"/>
      <c r="BD166" s="65"/>
      <c r="BE166" s="65"/>
      <c r="BF166" s="65"/>
      <c r="BG166" s="65"/>
      <c r="BH166" s="65"/>
      <c r="BI166" s="65"/>
      <c r="BJ166" s="65"/>
      <c r="BK166" s="65"/>
      <c r="BL166" s="65"/>
      <c r="BM166" s="65"/>
      <c r="BN166" s="65"/>
      <c r="BO166" s="65"/>
      <c r="BP166" s="65"/>
      <c r="BQ166" s="65"/>
      <c r="BR166" s="65"/>
      <c r="BS166" s="65"/>
      <c r="BT166" s="65"/>
      <c r="BU166" s="65"/>
      <c r="BV166" s="65"/>
      <c r="BW166" s="65"/>
      <c r="BX166" s="65"/>
      <c r="BY166" s="65"/>
      <c r="BZ166" s="65"/>
      <c r="CA166" s="65"/>
      <c r="CB166" s="65"/>
      <c r="CC166" s="65"/>
      <c r="CD166" s="65"/>
      <c r="CE166" s="65"/>
      <c r="CF166" s="65"/>
      <c r="CG166" s="65"/>
      <c r="CH166" s="65"/>
      <c r="CI166" s="65"/>
      <c r="CJ166" s="65"/>
      <c r="CK166" s="65"/>
      <c r="CL166" s="65"/>
      <c r="CM166" s="65"/>
      <c r="CN166" s="65"/>
    </row>
    <row r="167" spans="2:92" s="1" customFormat="1" ht="15" customHeight="1">
      <c r="B167" s="108" t="s">
        <v>26</v>
      </c>
      <c r="C167" s="2"/>
      <c r="D167" s="56">
        <v>20</v>
      </c>
      <c r="E167" s="87" t="s">
        <v>84</v>
      </c>
      <c r="F167" s="50"/>
      <c r="G167" s="50"/>
      <c r="H167" s="50"/>
      <c r="I167" s="137">
        <f t="shared" si="27"/>
        <v>23.041666666666668</v>
      </c>
      <c r="J167" s="30">
        <f t="shared" si="28"/>
        <v>0</v>
      </c>
      <c r="K167" s="134" t="e">
        <f t="shared" si="25"/>
        <v>#DIV/0!</v>
      </c>
      <c r="L167" s="91">
        <f t="shared" si="26"/>
        <v>0</v>
      </c>
      <c r="M167" s="5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  <c r="AA167" s="65"/>
      <c r="AB167" s="65"/>
      <c r="AC167" s="65"/>
      <c r="AD167" s="65"/>
      <c r="AE167" s="65"/>
      <c r="AF167" s="65"/>
      <c r="AG167" s="65"/>
      <c r="AH167" s="65"/>
      <c r="AI167" s="65"/>
      <c r="AJ167" s="65"/>
      <c r="AK167" s="65"/>
      <c r="AL167" s="65"/>
      <c r="AM167" s="65"/>
      <c r="AN167" s="65"/>
      <c r="AO167" s="65"/>
      <c r="AP167" s="65"/>
      <c r="AQ167" s="65"/>
      <c r="AR167" s="65"/>
      <c r="AS167" s="65"/>
      <c r="AT167" s="65"/>
      <c r="AU167" s="65"/>
      <c r="AV167" s="65"/>
      <c r="AW167" s="65"/>
      <c r="AX167" s="65"/>
      <c r="AY167" s="65"/>
      <c r="AZ167" s="65"/>
      <c r="BA167" s="65"/>
      <c r="BB167" s="65"/>
      <c r="BC167" s="65"/>
      <c r="BD167" s="65"/>
      <c r="BE167" s="65"/>
      <c r="BF167" s="65"/>
      <c r="BG167" s="65"/>
      <c r="BH167" s="65"/>
      <c r="BI167" s="65"/>
      <c r="BJ167" s="65"/>
      <c r="BK167" s="65"/>
      <c r="BL167" s="65"/>
      <c r="BM167" s="65"/>
      <c r="BN167" s="65"/>
      <c r="BO167" s="65"/>
      <c r="BP167" s="65"/>
      <c r="BQ167" s="65"/>
      <c r="BR167" s="65"/>
      <c r="BS167" s="65"/>
      <c r="BT167" s="65"/>
      <c r="BU167" s="65"/>
      <c r="BV167" s="65"/>
      <c r="BW167" s="65"/>
      <c r="BX167" s="65"/>
      <c r="BY167" s="65"/>
      <c r="BZ167" s="65"/>
      <c r="CA167" s="65"/>
      <c r="CB167" s="65"/>
      <c r="CC167" s="65"/>
      <c r="CD167" s="65"/>
      <c r="CE167" s="65"/>
      <c r="CF167" s="65"/>
      <c r="CG167" s="65"/>
      <c r="CH167" s="65"/>
      <c r="CI167" s="65"/>
      <c r="CJ167" s="65"/>
      <c r="CK167" s="65"/>
      <c r="CL167" s="65"/>
      <c r="CM167" s="65"/>
      <c r="CN167" s="65"/>
    </row>
    <row r="168" spans="2:92" s="1" customFormat="1" ht="15" customHeight="1">
      <c r="B168" s="108" t="s">
        <v>26</v>
      </c>
      <c r="C168" s="2"/>
      <c r="D168" s="56">
        <v>20</v>
      </c>
      <c r="E168" s="87" t="s">
        <v>85</v>
      </c>
      <c r="F168" s="50"/>
      <c r="G168" s="50"/>
      <c r="H168" s="50"/>
      <c r="I168" s="137">
        <f t="shared" si="27"/>
        <v>23.041666666666668</v>
      </c>
      <c r="J168" s="30">
        <f t="shared" si="28"/>
        <v>0</v>
      </c>
      <c r="K168" s="134" t="e">
        <f t="shared" si="25"/>
        <v>#DIV/0!</v>
      </c>
      <c r="L168" s="91">
        <f t="shared" si="26"/>
        <v>0</v>
      </c>
      <c r="M168" s="5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  <c r="AD168" s="65"/>
      <c r="AE168" s="65"/>
      <c r="AF168" s="65"/>
      <c r="AG168" s="65"/>
      <c r="AH168" s="65"/>
      <c r="AI168" s="65"/>
      <c r="AJ168" s="65"/>
      <c r="AK168" s="65"/>
      <c r="AL168" s="65"/>
      <c r="AM168" s="65"/>
      <c r="AN168" s="65"/>
      <c r="AO168" s="65"/>
      <c r="AP168" s="65"/>
      <c r="AQ168" s="65"/>
      <c r="AR168" s="65"/>
      <c r="AS168" s="65"/>
      <c r="AT168" s="65"/>
      <c r="AU168" s="65"/>
      <c r="AV168" s="65"/>
      <c r="AW168" s="65"/>
      <c r="AX168" s="65"/>
      <c r="AY168" s="65"/>
      <c r="AZ168" s="65"/>
      <c r="BA168" s="65"/>
      <c r="BB168" s="65"/>
      <c r="BC168" s="65"/>
      <c r="BD168" s="65"/>
      <c r="BE168" s="65"/>
      <c r="BF168" s="65"/>
      <c r="BG168" s="65"/>
      <c r="BH168" s="65"/>
      <c r="BI168" s="65"/>
      <c r="BJ168" s="65"/>
      <c r="BK168" s="65"/>
      <c r="BL168" s="65"/>
      <c r="BM168" s="65"/>
      <c r="BN168" s="65"/>
      <c r="BO168" s="65"/>
      <c r="BP168" s="65"/>
      <c r="BQ168" s="65"/>
      <c r="BR168" s="65"/>
      <c r="BS168" s="65"/>
      <c r="BT168" s="65"/>
      <c r="BU168" s="65"/>
      <c r="BV168" s="65"/>
      <c r="BW168" s="65"/>
      <c r="BX168" s="65"/>
      <c r="BY168" s="65"/>
      <c r="BZ168" s="65"/>
      <c r="CA168" s="65"/>
      <c r="CB168" s="65"/>
      <c r="CC168" s="65"/>
      <c r="CD168" s="65"/>
      <c r="CE168" s="65"/>
      <c r="CF168" s="65"/>
      <c r="CG168" s="65"/>
      <c r="CH168" s="65"/>
      <c r="CI168" s="65"/>
      <c r="CJ168" s="65"/>
      <c r="CK168" s="65"/>
      <c r="CL168" s="65"/>
      <c r="CM168" s="65"/>
      <c r="CN168" s="65"/>
    </row>
    <row r="169" spans="2:92" s="1" customFormat="1" ht="15" customHeight="1">
      <c r="B169" s="108" t="s">
        <v>26</v>
      </c>
      <c r="C169" s="2"/>
      <c r="D169" s="56">
        <v>20</v>
      </c>
      <c r="E169" s="87" t="s">
        <v>86</v>
      </c>
      <c r="F169" s="50"/>
      <c r="G169" s="50"/>
      <c r="H169" s="50"/>
      <c r="I169" s="137">
        <f t="shared" si="27"/>
        <v>23.041666666666668</v>
      </c>
      <c r="J169" s="30">
        <f t="shared" si="28"/>
        <v>0</v>
      </c>
      <c r="K169" s="134" t="e">
        <f t="shared" si="25"/>
        <v>#DIV/0!</v>
      </c>
      <c r="L169" s="91">
        <f t="shared" si="26"/>
        <v>0</v>
      </c>
      <c r="M169" s="5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  <c r="AH169" s="65"/>
      <c r="AI169" s="65"/>
      <c r="AJ169" s="65"/>
      <c r="AK169" s="65"/>
      <c r="AL169" s="65"/>
      <c r="AM169" s="65"/>
      <c r="AN169" s="65"/>
      <c r="AO169" s="65"/>
      <c r="AP169" s="65"/>
      <c r="AQ169" s="65"/>
      <c r="AR169" s="65"/>
      <c r="AS169" s="65"/>
      <c r="AT169" s="65"/>
      <c r="AU169" s="65"/>
      <c r="AV169" s="65"/>
      <c r="AW169" s="65"/>
      <c r="AX169" s="65"/>
      <c r="AY169" s="65"/>
      <c r="AZ169" s="65"/>
      <c r="BA169" s="65"/>
      <c r="BB169" s="65"/>
      <c r="BC169" s="65"/>
      <c r="BD169" s="65"/>
      <c r="BE169" s="65"/>
      <c r="BF169" s="65"/>
      <c r="BG169" s="65"/>
      <c r="BH169" s="65"/>
      <c r="BI169" s="65"/>
      <c r="BJ169" s="65"/>
      <c r="BK169" s="65"/>
      <c r="BL169" s="65"/>
      <c r="BM169" s="65"/>
      <c r="BN169" s="65"/>
      <c r="BO169" s="65"/>
      <c r="BP169" s="65"/>
      <c r="BQ169" s="65"/>
      <c r="BR169" s="65"/>
      <c r="BS169" s="65"/>
      <c r="BT169" s="65"/>
      <c r="BU169" s="65"/>
      <c r="BV169" s="65"/>
      <c r="BW169" s="65"/>
      <c r="BX169" s="65"/>
      <c r="BY169" s="65"/>
      <c r="BZ169" s="65"/>
      <c r="CA169" s="65"/>
      <c r="CB169" s="65"/>
      <c r="CC169" s="65"/>
      <c r="CD169" s="65"/>
      <c r="CE169" s="65"/>
      <c r="CF169" s="65"/>
      <c r="CG169" s="65"/>
      <c r="CH169" s="65"/>
      <c r="CI169" s="65"/>
      <c r="CJ169" s="65"/>
      <c r="CK169" s="65"/>
      <c r="CL169" s="65"/>
      <c r="CM169" s="65"/>
      <c r="CN169" s="65"/>
    </row>
    <row r="170" spans="2:92" s="1" customFormat="1" ht="15" customHeight="1">
      <c r="B170" s="182" t="s">
        <v>26</v>
      </c>
      <c r="C170" s="183"/>
      <c r="D170" s="184">
        <v>20</v>
      </c>
      <c r="E170" s="175" t="s">
        <v>87</v>
      </c>
      <c r="F170" s="185"/>
      <c r="G170" s="185"/>
      <c r="H170" s="185"/>
      <c r="I170" s="186">
        <f t="shared" si="27"/>
        <v>23.041666666666668</v>
      </c>
      <c r="J170" s="187">
        <f t="shared" si="28"/>
        <v>0</v>
      </c>
      <c r="K170" s="188" t="e">
        <f t="shared" si="25"/>
        <v>#DIV/0!</v>
      </c>
      <c r="L170" s="189">
        <f t="shared" si="26"/>
        <v>0</v>
      </c>
      <c r="M170" s="5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5"/>
      <c r="AG170" s="65"/>
      <c r="AH170" s="65"/>
      <c r="AI170" s="65"/>
      <c r="AJ170" s="65"/>
      <c r="AK170" s="65"/>
      <c r="AL170" s="65"/>
      <c r="AM170" s="65"/>
      <c r="AN170" s="65"/>
      <c r="AO170" s="65"/>
      <c r="AP170" s="65"/>
      <c r="AQ170" s="65"/>
      <c r="AR170" s="65"/>
      <c r="AS170" s="65"/>
      <c r="AT170" s="65"/>
      <c r="AU170" s="65"/>
      <c r="AV170" s="65"/>
      <c r="AW170" s="65"/>
      <c r="AX170" s="65"/>
      <c r="AY170" s="65"/>
      <c r="AZ170" s="65"/>
      <c r="BA170" s="65"/>
      <c r="BB170" s="65"/>
      <c r="BC170" s="65"/>
      <c r="BD170" s="65"/>
      <c r="BE170" s="65"/>
      <c r="BF170" s="65"/>
      <c r="BG170" s="65"/>
      <c r="BH170" s="65"/>
      <c r="BI170" s="65"/>
      <c r="BJ170" s="65"/>
      <c r="BK170" s="65"/>
      <c r="BL170" s="65"/>
      <c r="BM170" s="65"/>
      <c r="BN170" s="65"/>
      <c r="BO170" s="65"/>
      <c r="BP170" s="65"/>
      <c r="BQ170" s="65"/>
      <c r="BR170" s="65"/>
      <c r="BS170" s="65"/>
      <c r="BT170" s="65"/>
      <c r="BU170" s="65"/>
      <c r="BV170" s="65"/>
      <c r="BW170" s="65"/>
      <c r="BX170" s="65"/>
      <c r="BY170" s="65"/>
      <c r="BZ170" s="65"/>
      <c r="CA170" s="65"/>
      <c r="CB170" s="65"/>
      <c r="CC170" s="65"/>
      <c r="CD170" s="65"/>
      <c r="CE170" s="65"/>
      <c r="CF170" s="65"/>
      <c r="CG170" s="65"/>
      <c r="CH170" s="65"/>
      <c r="CI170" s="65"/>
      <c r="CJ170" s="65"/>
      <c r="CK170" s="65"/>
      <c r="CL170" s="65"/>
      <c r="CM170" s="65"/>
      <c r="CN170" s="65"/>
    </row>
    <row r="171" spans="2:92" s="1" customFormat="1" ht="15" customHeight="1">
      <c r="B171" s="108" t="s">
        <v>26</v>
      </c>
      <c r="C171" s="2"/>
      <c r="D171" s="56">
        <v>20</v>
      </c>
      <c r="E171" s="87" t="s">
        <v>88</v>
      </c>
      <c r="F171" s="50"/>
      <c r="G171" s="50"/>
      <c r="H171" s="50"/>
      <c r="I171" s="137">
        <f t="shared" ref="I171:I172" si="29">(90*0.35)/1.2</f>
        <v>26.249999999999996</v>
      </c>
      <c r="J171" s="30">
        <f t="shared" ref="J171:J172" si="30">90*H171</f>
        <v>0</v>
      </c>
      <c r="K171" s="134" t="e">
        <f t="shared" si="25"/>
        <v>#DIV/0!</v>
      </c>
      <c r="L171" s="91">
        <f t="shared" si="26"/>
        <v>0</v>
      </c>
      <c r="M171" s="5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  <c r="AF171" s="65"/>
      <c r="AG171" s="65"/>
      <c r="AH171" s="65"/>
      <c r="AI171" s="65"/>
      <c r="AJ171" s="65"/>
      <c r="AK171" s="65"/>
      <c r="AL171" s="65"/>
      <c r="AM171" s="65"/>
      <c r="AN171" s="65"/>
      <c r="AO171" s="65"/>
      <c r="AP171" s="65"/>
      <c r="AQ171" s="65"/>
      <c r="AR171" s="65"/>
      <c r="AS171" s="65"/>
      <c r="AT171" s="65"/>
      <c r="AU171" s="65"/>
      <c r="AV171" s="65"/>
      <c r="AW171" s="65"/>
      <c r="AX171" s="65"/>
      <c r="AY171" s="65"/>
      <c r="AZ171" s="65"/>
      <c r="BA171" s="65"/>
      <c r="BB171" s="65"/>
      <c r="BC171" s="65"/>
      <c r="BD171" s="65"/>
      <c r="BE171" s="65"/>
      <c r="BF171" s="65"/>
      <c r="BG171" s="65"/>
      <c r="BH171" s="65"/>
      <c r="BI171" s="65"/>
      <c r="BJ171" s="65"/>
      <c r="BK171" s="65"/>
      <c r="BL171" s="65"/>
      <c r="BM171" s="65"/>
      <c r="BN171" s="65"/>
      <c r="BO171" s="65"/>
      <c r="BP171" s="65"/>
      <c r="BQ171" s="65"/>
      <c r="BR171" s="65"/>
      <c r="BS171" s="65"/>
      <c r="BT171" s="65"/>
      <c r="BU171" s="65"/>
      <c r="BV171" s="65"/>
      <c r="BW171" s="65"/>
      <c r="BX171" s="65"/>
      <c r="BY171" s="65"/>
      <c r="BZ171" s="65"/>
      <c r="CA171" s="65"/>
      <c r="CB171" s="65"/>
      <c r="CC171" s="65"/>
      <c r="CD171" s="65"/>
      <c r="CE171" s="65"/>
      <c r="CF171" s="65"/>
      <c r="CG171" s="65"/>
      <c r="CH171" s="65"/>
      <c r="CI171" s="65"/>
      <c r="CJ171" s="65"/>
      <c r="CK171" s="65"/>
      <c r="CL171" s="65"/>
      <c r="CM171" s="65"/>
      <c r="CN171" s="65"/>
    </row>
    <row r="172" spans="2:92" s="1" customFormat="1" ht="15" customHeight="1">
      <c r="B172" s="190" t="s">
        <v>26</v>
      </c>
      <c r="C172" s="191"/>
      <c r="D172" s="192">
        <v>20</v>
      </c>
      <c r="E172" s="168" t="s">
        <v>90</v>
      </c>
      <c r="F172" s="193"/>
      <c r="G172" s="193"/>
      <c r="H172" s="193"/>
      <c r="I172" s="194">
        <f t="shared" si="29"/>
        <v>26.249999999999996</v>
      </c>
      <c r="J172" s="195">
        <f t="shared" si="30"/>
        <v>0</v>
      </c>
      <c r="K172" s="196" t="e">
        <f t="shared" si="25"/>
        <v>#DIV/0!</v>
      </c>
      <c r="L172" s="197">
        <f t="shared" si="26"/>
        <v>0</v>
      </c>
      <c r="M172" s="5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  <c r="AD172" s="65"/>
      <c r="AE172" s="65"/>
      <c r="AF172" s="65"/>
      <c r="AG172" s="65"/>
      <c r="AH172" s="65"/>
      <c r="AI172" s="65"/>
      <c r="AJ172" s="65"/>
      <c r="AK172" s="65"/>
      <c r="AL172" s="65"/>
      <c r="AM172" s="65"/>
      <c r="AN172" s="65"/>
      <c r="AO172" s="65"/>
      <c r="AP172" s="65"/>
      <c r="AQ172" s="65"/>
      <c r="AR172" s="65"/>
      <c r="AS172" s="65"/>
      <c r="AT172" s="65"/>
      <c r="AU172" s="65"/>
      <c r="AV172" s="65"/>
      <c r="AW172" s="65"/>
      <c r="AX172" s="65"/>
      <c r="AY172" s="65"/>
      <c r="AZ172" s="65"/>
      <c r="BA172" s="65"/>
      <c r="BB172" s="65"/>
      <c r="BC172" s="65"/>
      <c r="BD172" s="65"/>
      <c r="BE172" s="65"/>
      <c r="BF172" s="65"/>
      <c r="BG172" s="65"/>
      <c r="BH172" s="65"/>
      <c r="BI172" s="65"/>
      <c r="BJ172" s="65"/>
      <c r="BK172" s="65"/>
      <c r="BL172" s="65"/>
      <c r="BM172" s="65"/>
      <c r="BN172" s="65"/>
      <c r="BO172" s="65"/>
      <c r="BP172" s="65"/>
      <c r="BQ172" s="65"/>
      <c r="BR172" s="65"/>
      <c r="BS172" s="65"/>
      <c r="BT172" s="65"/>
      <c r="BU172" s="65"/>
      <c r="BV172" s="65"/>
      <c r="BW172" s="65"/>
      <c r="BX172" s="65"/>
      <c r="BY172" s="65"/>
      <c r="BZ172" s="65"/>
      <c r="CA172" s="65"/>
      <c r="CB172" s="65"/>
      <c r="CC172" s="65"/>
      <c r="CD172" s="65"/>
      <c r="CE172" s="65"/>
      <c r="CF172" s="65"/>
      <c r="CG172" s="65"/>
      <c r="CH172" s="65"/>
      <c r="CI172" s="65"/>
      <c r="CJ172" s="65"/>
      <c r="CK172" s="65"/>
      <c r="CL172" s="65"/>
      <c r="CM172" s="65"/>
      <c r="CN172" s="65"/>
    </row>
    <row r="173" spans="2:92" s="1" customFormat="1" ht="15" customHeight="1">
      <c r="B173" s="108" t="s">
        <v>97</v>
      </c>
      <c r="C173" s="2"/>
      <c r="D173" s="56">
        <v>20</v>
      </c>
      <c r="E173" s="87" t="s">
        <v>79</v>
      </c>
      <c r="F173" s="50"/>
      <c r="G173" s="50"/>
      <c r="H173" s="50">
        <v>754</v>
      </c>
      <c r="I173" s="137">
        <f>(33*0.35)/1.2</f>
        <v>9.625</v>
      </c>
      <c r="J173" s="30">
        <f>33*H173</f>
        <v>24882</v>
      </c>
      <c r="K173" s="134">
        <f t="shared" si="25"/>
        <v>0.70833333333333326</v>
      </c>
      <c r="L173" s="91">
        <f t="shared" si="26"/>
        <v>7257.25</v>
      </c>
      <c r="M173" s="5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  <c r="AC173" s="65"/>
      <c r="AD173" s="65"/>
      <c r="AE173" s="65"/>
      <c r="AF173" s="65"/>
      <c r="AG173" s="65"/>
      <c r="AH173" s="65"/>
      <c r="AI173" s="65"/>
      <c r="AJ173" s="65"/>
      <c r="AK173" s="65"/>
      <c r="AL173" s="65"/>
      <c r="AM173" s="65"/>
      <c r="AN173" s="65"/>
      <c r="AO173" s="65"/>
      <c r="AP173" s="65"/>
      <c r="AQ173" s="65"/>
      <c r="AR173" s="65"/>
      <c r="AS173" s="65"/>
      <c r="AT173" s="65"/>
      <c r="AU173" s="65"/>
      <c r="AV173" s="65"/>
      <c r="AW173" s="65"/>
      <c r="AX173" s="65"/>
      <c r="AY173" s="65"/>
      <c r="AZ173" s="65"/>
      <c r="BA173" s="65"/>
      <c r="BB173" s="65"/>
      <c r="BC173" s="65"/>
      <c r="BD173" s="65"/>
      <c r="BE173" s="65"/>
      <c r="BF173" s="65"/>
      <c r="BG173" s="65"/>
      <c r="BH173" s="65"/>
      <c r="BI173" s="65"/>
      <c r="BJ173" s="65"/>
      <c r="BK173" s="65"/>
      <c r="BL173" s="65"/>
      <c r="BM173" s="65"/>
      <c r="BN173" s="65"/>
      <c r="BO173" s="65"/>
      <c r="BP173" s="65"/>
      <c r="BQ173" s="65"/>
      <c r="BR173" s="65"/>
      <c r="BS173" s="65"/>
      <c r="BT173" s="65"/>
      <c r="BU173" s="65"/>
      <c r="BV173" s="65"/>
      <c r="BW173" s="65"/>
      <c r="BX173" s="65"/>
      <c r="BY173" s="65"/>
      <c r="BZ173" s="65"/>
      <c r="CA173" s="65"/>
      <c r="CB173" s="65"/>
      <c r="CC173" s="65"/>
      <c r="CD173" s="65"/>
      <c r="CE173" s="65"/>
      <c r="CF173" s="65"/>
      <c r="CG173" s="65"/>
      <c r="CH173" s="65"/>
      <c r="CI173" s="65"/>
      <c r="CJ173" s="65"/>
      <c r="CK173" s="65"/>
      <c r="CL173" s="65"/>
      <c r="CM173" s="65"/>
      <c r="CN173" s="65"/>
    </row>
    <row r="174" spans="2:92" s="1" customFormat="1" ht="15" customHeight="1">
      <c r="B174" s="108" t="s">
        <v>97</v>
      </c>
      <c r="C174" s="2"/>
      <c r="D174" s="56">
        <v>20</v>
      </c>
      <c r="E174" s="87" t="s">
        <v>80</v>
      </c>
      <c r="F174" s="50"/>
      <c r="G174" s="50"/>
      <c r="H174" s="50"/>
      <c r="I174" s="137">
        <f t="shared" ref="I174:I175" si="31">(33*0.35)/1.2</f>
        <v>9.625</v>
      </c>
      <c r="J174" s="30">
        <f t="shared" ref="J174:J175" si="32">33*H174</f>
        <v>0</v>
      </c>
      <c r="K174" s="134" t="e">
        <f t="shared" si="25"/>
        <v>#DIV/0!</v>
      </c>
      <c r="L174" s="91">
        <f t="shared" si="26"/>
        <v>0</v>
      </c>
      <c r="M174" s="5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65"/>
      <c r="AB174" s="65"/>
      <c r="AC174" s="65"/>
      <c r="AD174" s="65"/>
      <c r="AE174" s="65"/>
      <c r="AF174" s="65"/>
      <c r="AG174" s="65"/>
      <c r="AH174" s="65"/>
      <c r="AI174" s="65"/>
      <c r="AJ174" s="65"/>
      <c r="AK174" s="65"/>
      <c r="AL174" s="65"/>
      <c r="AM174" s="65"/>
      <c r="AN174" s="65"/>
      <c r="AO174" s="65"/>
      <c r="AP174" s="65"/>
      <c r="AQ174" s="65"/>
      <c r="AR174" s="65"/>
      <c r="AS174" s="65"/>
      <c r="AT174" s="65"/>
      <c r="AU174" s="65"/>
      <c r="AV174" s="65"/>
      <c r="AW174" s="65"/>
      <c r="AX174" s="65"/>
      <c r="AY174" s="65"/>
      <c r="AZ174" s="65"/>
      <c r="BA174" s="65"/>
      <c r="BB174" s="65"/>
      <c r="BC174" s="65"/>
      <c r="BD174" s="65"/>
      <c r="BE174" s="65"/>
      <c r="BF174" s="65"/>
      <c r="BG174" s="65"/>
      <c r="BH174" s="65"/>
      <c r="BI174" s="65"/>
      <c r="BJ174" s="65"/>
      <c r="BK174" s="65"/>
      <c r="BL174" s="65"/>
      <c r="BM174" s="65"/>
      <c r="BN174" s="65"/>
      <c r="BO174" s="65"/>
      <c r="BP174" s="65"/>
      <c r="BQ174" s="65"/>
      <c r="BR174" s="65"/>
      <c r="BS174" s="65"/>
      <c r="BT174" s="65"/>
      <c r="BU174" s="65"/>
      <c r="BV174" s="65"/>
      <c r="BW174" s="65"/>
      <c r="BX174" s="65"/>
      <c r="BY174" s="65"/>
      <c r="BZ174" s="65"/>
      <c r="CA174" s="65"/>
      <c r="CB174" s="65"/>
      <c r="CC174" s="65"/>
      <c r="CD174" s="65"/>
      <c r="CE174" s="65"/>
      <c r="CF174" s="65"/>
      <c r="CG174" s="65"/>
      <c r="CH174" s="65"/>
      <c r="CI174" s="65"/>
      <c r="CJ174" s="65"/>
      <c r="CK174" s="65"/>
      <c r="CL174" s="65"/>
      <c r="CM174" s="65"/>
      <c r="CN174" s="65"/>
    </row>
    <row r="175" spans="2:92" s="1" customFormat="1" ht="15" customHeight="1">
      <c r="B175" s="182" t="s">
        <v>97</v>
      </c>
      <c r="C175" s="183"/>
      <c r="D175" s="184">
        <v>20</v>
      </c>
      <c r="E175" s="175" t="s">
        <v>81</v>
      </c>
      <c r="F175" s="185"/>
      <c r="G175" s="185"/>
      <c r="H175" s="185"/>
      <c r="I175" s="186">
        <f t="shared" si="31"/>
        <v>9.625</v>
      </c>
      <c r="J175" s="187">
        <f t="shared" si="32"/>
        <v>0</v>
      </c>
      <c r="K175" s="188" t="e">
        <f t="shared" si="25"/>
        <v>#DIV/0!</v>
      </c>
      <c r="L175" s="189">
        <f t="shared" si="26"/>
        <v>0</v>
      </c>
      <c r="M175" s="5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  <c r="AA175" s="65"/>
      <c r="AB175" s="65"/>
      <c r="AC175" s="65"/>
      <c r="AD175" s="65"/>
      <c r="AE175" s="65"/>
      <c r="AF175" s="65"/>
      <c r="AG175" s="65"/>
      <c r="AH175" s="65"/>
      <c r="AI175" s="65"/>
      <c r="AJ175" s="65"/>
      <c r="AK175" s="65"/>
      <c r="AL175" s="65"/>
      <c r="AM175" s="65"/>
      <c r="AN175" s="65"/>
      <c r="AO175" s="65"/>
      <c r="AP175" s="65"/>
      <c r="AQ175" s="65"/>
      <c r="AR175" s="65"/>
      <c r="AS175" s="65"/>
      <c r="AT175" s="65"/>
      <c r="AU175" s="65"/>
      <c r="AV175" s="65"/>
      <c r="AW175" s="65"/>
      <c r="AX175" s="65"/>
      <c r="AY175" s="65"/>
      <c r="AZ175" s="65"/>
      <c r="BA175" s="65"/>
      <c r="BB175" s="65"/>
      <c r="BC175" s="65"/>
      <c r="BD175" s="65"/>
      <c r="BE175" s="65"/>
      <c r="BF175" s="65"/>
      <c r="BG175" s="65"/>
      <c r="BH175" s="65"/>
      <c r="BI175" s="65"/>
      <c r="BJ175" s="65"/>
      <c r="BK175" s="65"/>
      <c r="BL175" s="65"/>
      <c r="BM175" s="65"/>
      <c r="BN175" s="65"/>
      <c r="BO175" s="65"/>
      <c r="BP175" s="65"/>
      <c r="BQ175" s="65"/>
      <c r="BR175" s="65"/>
      <c r="BS175" s="65"/>
      <c r="BT175" s="65"/>
      <c r="BU175" s="65"/>
      <c r="BV175" s="65"/>
      <c r="BW175" s="65"/>
      <c r="BX175" s="65"/>
      <c r="BY175" s="65"/>
      <c r="BZ175" s="65"/>
      <c r="CA175" s="65"/>
      <c r="CB175" s="65"/>
      <c r="CC175" s="65"/>
      <c r="CD175" s="65"/>
      <c r="CE175" s="65"/>
      <c r="CF175" s="65"/>
      <c r="CG175" s="65"/>
      <c r="CH175" s="65"/>
      <c r="CI175" s="65"/>
      <c r="CJ175" s="65"/>
      <c r="CK175" s="65"/>
      <c r="CL175" s="65"/>
      <c r="CM175" s="65"/>
      <c r="CN175" s="65"/>
    </row>
    <row r="176" spans="2:92" s="1" customFormat="1" ht="15" customHeight="1">
      <c r="B176" s="108" t="s">
        <v>97</v>
      </c>
      <c r="C176" s="2"/>
      <c r="D176" s="56">
        <v>20</v>
      </c>
      <c r="E176" s="87" t="s">
        <v>82</v>
      </c>
      <c r="F176" s="50"/>
      <c r="G176" s="50"/>
      <c r="H176" s="50">
        <v>754</v>
      </c>
      <c r="I176" s="137">
        <f>(30*0.35)/1.2</f>
        <v>8.75</v>
      </c>
      <c r="J176" s="30">
        <f>30*H176</f>
        <v>22620</v>
      </c>
      <c r="K176" s="134">
        <f t="shared" si="25"/>
        <v>0.70833333333333326</v>
      </c>
      <c r="L176" s="91">
        <f t="shared" si="26"/>
        <v>6597.5</v>
      </c>
      <c r="M176" s="5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65"/>
      <c r="AB176" s="65"/>
      <c r="AC176" s="65"/>
      <c r="AD176" s="65"/>
      <c r="AE176" s="65"/>
      <c r="AF176" s="65"/>
      <c r="AG176" s="65"/>
      <c r="AH176" s="65"/>
      <c r="AI176" s="65"/>
      <c r="AJ176" s="65"/>
      <c r="AK176" s="65"/>
      <c r="AL176" s="65"/>
      <c r="AM176" s="65"/>
      <c r="AN176" s="65"/>
      <c r="AO176" s="65"/>
      <c r="AP176" s="65"/>
      <c r="AQ176" s="65"/>
      <c r="AR176" s="65"/>
      <c r="AS176" s="65"/>
      <c r="AT176" s="65"/>
      <c r="AU176" s="65"/>
      <c r="AV176" s="65"/>
      <c r="AW176" s="65"/>
      <c r="AX176" s="65"/>
      <c r="AY176" s="65"/>
      <c r="AZ176" s="65"/>
      <c r="BA176" s="65"/>
      <c r="BB176" s="65"/>
      <c r="BC176" s="65"/>
      <c r="BD176" s="65"/>
      <c r="BE176" s="65"/>
      <c r="BF176" s="65"/>
      <c r="BG176" s="65"/>
      <c r="BH176" s="65"/>
      <c r="BI176" s="65"/>
      <c r="BJ176" s="65"/>
      <c r="BK176" s="65"/>
      <c r="BL176" s="65"/>
      <c r="BM176" s="65"/>
      <c r="BN176" s="65"/>
      <c r="BO176" s="65"/>
      <c r="BP176" s="65"/>
      <c r="BQ176" s="65"/>
      <c r="BR176" s="65"/>
      <c r="BS176" s="65"/>
      <c r="BT176" s="65"/>
      <c r="BU176" s="65"/>
      <c r="BV176" s="65"/>
      <c r="BW176" s="65"/>
      <c r="BX176" s="65"/>
      <c r="BY176" s="65"/>
      <c r="BZ176" s="65"/>
      <c r="CA176" s="65"/>
      <c r="CB176" s="65"/>
      <c r="CC176" s="65"/>
      <c r="CD176" s="65"/>
      <c r="CE176" s="65"/>
      <c r="CF176" s="65"/>
      <c r="CG176" s="65"/>
      <c r="CH176" s="65"/>
      <c r="CI176" s="65"/>
      <c r="CJ176" s="65"/>
      <c r="CK176" s="65"/>
      <c r="CL176" s="65"/>
      <c r="CM176" s="65"/>
      <c r="CN176" s="65"/>
    </row>
    <row r="177" spans="2:92" s="1" customFormat="1" ht="15" customHeight="1">
      <c r="B177" s="108" t="s">
        <v>97</v>
      </c>
      <c r="C177" s="2"/>
      <c r="D177" s="56">
        <v>20</v>
      </c>
      <c r="E177" s="87" t="s">
        <v>83</v>
      </c>
      <c r="F177" s="50"/>
      <c r="G177" s="50"/>
      <c r="H177" s="50"/>
      <c r="I177" s="137">
        <f t="shared" ref="I177:I181" si="33">(30*0.35)/1.2</f>
        <v>8.75</v>
      </c>
      <c r="J177" s="30">
        <f t="shared" ref="J177:J181" si="34">30*H177</f>
        <v>0</v>
      </c>
      <c r="K177" s="134" t="e">
        <f t="shared" si="25"/>
        <v>#DIV/0!</v>
      </c>
      <c r="L177" s="91">
        <f t="shared" si="26"/>
        <v>0</v>
      </c>
      <c r="M177" s="5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  <c r="AA177" s="65"/>
      <c r="AB177" s="65"/>
      <c r="AC177" s="65"/>
      <c r="AD177" s="65"/>
      <c r="AE177" s="65"/>
      <c r="AF177" s="65"/>
      <c r="AG177" s="65"/>
      <c r="AH177" s="65"/>
      <c r="AI177" s="65"/>
      <c r="AJ177" s="65"/>
      <c r="AK177" s="65"/>
      <c r="AL177" s="65"/>
      <c r="AM177" s="65"/>
      <c r="AN177" s="65"/>
      <c r="AO177" s="65"/>
      <c r="AP177" s="65"/>
      <c r="AQ177" s="65"/>
      <c r="AR177" s="65"/>
      <c r="AS177" s="65"/>
      <c r="AT177" s="65"/>
      <c r="AU177" s="65"/>
      <c r="AV177" s="65"/>
      <c r="AW177" s="65"/>
      <c r="AX177" s="65"/>
      <c r="AY177" s="65"/>
      <c r="AZ177" s="65"/>
      <c r="BA177" s="65"/>
      <c r="BB177" s="65"/>
      <c r="BC177" s="65"/>
      <c r="BD177" s="65"/>
      <c r="BE177" s="65"/>
      <c r="BF177" s="65"/>
      <c r="BG177" s="65"/>
      <c r="BH177" s="65"/>
      <c r="BI177" s="65"/>
      <c r="BJ177" s="65"/>
      <c r="BK177" s="65"/>
      <c r="BL177" s="65"/>
      <c r="BM177" s="65"/>
      <c r="BN177" s="65"/>
      <c r="BO177" s="65"/>
      <c r="BP177" s="65"/>
      <c r="BQ177" s="65"/>
      <c r="BR177" s="65"/>
      <c r="BS177" s="65"/>
      <c r="BT177" s="65"/>
      <c r="BU177" s="65"/>
      <c r="BV177" s="65"/>
      <c r="BW177" s="65"/>
      <c r="BX177" s="65"/>
      <c r="BY177" s="65"/>
      <c r="BZ177" s="65"/>
      <c r="CA177" s="65"/>
      <c r="CB177" s="65"/>
      <c r="CC177" s="65"/>
      <c r="CD177" s="65"/>
      <c r="CE177" s="65"/>
      <c r="CF177" s="65"/>
      <c r="CG177" s="65"/>
      <c r="CH177" s="65"/>
      <c r="CI177" s="65"/>
      <c r="CJ177" s="65"/>
      <c r="CK177" s="65"/>
      <c r="CL177" s="65"/>
      <c r="CM177" s="65"/>
      <c r="CN177" s="65"/>
    </row>
    <row r="178" spans="2:92" s="1" customFormat="1" ht="15" customHeight="1">
      <c r="B178" s="108" t="s">
        <v>97</v>
      </c>
      <c r="C178" s="2"/>
      <c r="D178" s="56">
        <v>20</v>
      </c>
      <c r="E178" s="87" t="s">
        <v>84</v>
      </c>
      <c r="F178" s="50"/>
      <c r="G178" s="50"/>
      <c r="H178" s="50"/>
      <c r="I178" s="137">
        <f t="shared" si="33"/>
        <v>8.75</v>
      </c>
      <c r="J178" s="30">
        <f t="shared" si="34"/>
        <v>0</v>
      </c>
      <c r="K178" s="134" t="e">
        <f t="shared" si="25"/>
        <v>#DIV/0!</v>
      </c>
      <c r="L178" s="91">
        <f>I178*H178</f>
        <v>0</v>
      </c>
      <c r="M178" s="5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  <c r="AA178" s="65"/>
      <c r="AB178" s="65"/>
      <c r="AC178" s="65"/>
      <c r="AD178" s="65"/>
      <c r="AE178" s="65"/>
      <c r="AF178" s="65"/>
      <c r="AG178" s="65"/>
      <c r="AH178" s="65"/>
      <c r="AI178" s="65"/>
      <c r="AJ178" s="65"/>
      <c r="AK178" s="65"/>
      <c r="AL178" s="65"/>
      <c r="AM178" s="65"/>
      <c r="AN178" s="65"/>
      <c r="AO178" s="65"/>
      <c r="AP178" s="65"/>
      <c r="AQ178" s="65"/>
      <c r="AR178" s="65"/>
      <c r="AS178" s="65"/>
      <c r="AT178" s="65"/>
      <c r="AU178" s="65"/>
      <c r="AV178" s="65"/>
      <c r="AW178" s="65"/>
      <c r="AX178" s="65"/>
      <c r="AY178" s="65"/>
      <c r="AZ178" s="65"/>
      <c r="BA178" s="65"/>
      <c r="BB178" s="65"/>
      <c r="BC178" s="65"/>
      <c r="BD178" s="65"/>
      <c r="BE178" s="65"/>
      <c r="BF178" s="65"/>
      <c r="BG178" s="65"/>
      <c r="BH178" s="65"/>
      <c r="BI178" s="65"/>
      <c r="BJ178" s="65"/>
      <c r="BK178" s="65"/>
      <c r="BL178" s="65"/>
      <c r="BM178" s="65"/>
      <c r="BN178" s="65"/>
      <c r="BO178" s="65"/>
      <c r="BP178" s="65"/>
      <c r="BQ178" s="65"/>
      <c r="BR178" s="65"/>
      <c r="BS178" s="65"/>
      <c r="BT178" s="65"/>
      <c r="BU178" s="65"/>
      <c r="BV178" s="65"/>
      <c r="BW178" s="65"/>
      <c r="BX178" s="65"/>
      <c r="BY178" s="65"/>
      <c r="BZ178" s="65"/>
      <c r="CA178" s="65"/>
      <c r="CB178" s="65"/>
      <c r="CC178" s="65"/>
      <c r="CD178" s="65"/>
      <c r="CE178" s="65"/>
      <c r="CF178" s="65"/>
      <c r="CG178" s="65"/>
      <c r="CH178" s="65"/>
      <c r="CI178" s="65"/>
      <c r="CJ178" s="65"/>
      <c r="CK178" s="65"/>
      <c r="CL178" s="65"/>
      <c r="CM178" s="65"/>
      <c r="CN178" s="65"/>
    </row>
    <row r="179" spans="2:92" s="1" customFormat="1" ht="15" customHeight="1">
      <c r="B179" s="108" t="s">
        <v>97</v>
      </c>
      <c r="C179" s="2"/>
      <c r="D179" s="56">
        <v>20</v>
      </c>
      <c r="E179" s="87" t="s">
        <v>85</v>
      </c>
      <c r="F179" s="50"/>
      <c r="G179" s="50"/>
      <c r="H179" s="50"/>
      <c r="I179" s="137">
        <f t="shared" si="33"/>
        <v>8.75</v>
      </c>
      <c r="J179" s="30">
        <f t="shared" si="34"/>
        <v>0</v>
      </c>
      <c r="K179" s="134" t="e">
        <f t="shared" si="25"/>
        <v>#DIV/0!</v>
      </c>
      <c r="L179" s="91">
        <f t="shared" si="26"/>
        <v>0</v>
      </c>
      <c r="M179" s="5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  <c r="AA179" s="65"/>
      <c r="AB179" s="65"/>
      <c r="AC179" s="65"/>
      <c r="AD179" s="65"/>
      <c r="AE179" s="65"/>
      <c r="AF179" s="65"/>
      <c r="AG179" s="65"/>
      <c r="AH179" s="65"/>
      <c r="AI179" s="65"/>
      <c r="AJ179" s="65"/>
      <c r="AK179" s="65"/>
      <c r="AL179" s="65"/>
      <c r="AM179" s="65"/>
      <c r="AN179" s="65"/>
      <c r="AO179" s="65"/>
      <c r="AP179" s="65"/>
      <c r="AQ179" s="65"/>
      <c r="AR179" s="65"/>
      <c r="AS179" s="65"/>
      <c r="AT179" s="65"/>
      <c r="AU179" s="65"/>
      <c r="AV179" s="65"/>
      <c r="AW179" s="65"/>
      <c r="AX179" s="65"/>
      <c r="AY179" s="65"/>
      <c r="AZ179" s="65"/>
      <c r="BA179" s="65"/>
      <c r="BB179" s="65"/>
      <c r="BC179" s="65"/>
      <c r="BD179" s="65"/>
      <c r="BE179" s="65"/>
      <c r="BF179" s="65"/>
      <c r="BG179" s="65"/>
      <c r="BH179" s="65"/>
      <c r="BI179" s="65"/>
      <c r="BJ179" s="65"/>
      <c r="BK179" s="65"/>
      <c r="BL179" s="65"/>
      <c r="BM179" s="65"/>
      <c r="BN179" s="65"/>
      <c r="BO179" s="65"/>
      <c r="BP179" s="65"/>
      <c r="BQ179" s="65"/>
      <c r="BR179" s="65"/>
      <c r="BS179" s="65"/>
      <c r="BT179" s="65"/>
      <c r="BU179" s="65"/>
      <c r="BV179" s="65"/>
      <c r="BW179" s="65"/>
      <c r="BX179" s="65"/>
      <c r="BY179" s="65"/>
      <c r="BZ179" s="65"/>
      <c r="CA179" s="65"/>
      <c r="CB179" s="65"/>
      <c r="CC179" s="65"/>
      <c r="CD179" s="65"/>
      <c r="CE179" s="65"/>
      <c r="CF179" s="65"/>
      <c r="CG179" s="65"/>
      <c r="CH179" s="65"/>
      <c r="CI179" s="65"/>
      <c r="CJ179" s="65"/>
      <c r="CK179" s="65"/>
      <c r="CL179" s="65"/>
      <c r="CM179" s="65"/>
      <c r="CN179" s="65"/>
    </row>
    <row r="180" spans="2:92" s="1" customFormat="1" ht="15" customHeight="1">
      <c r="B180" s="108" t="s">
        <v>97</v>
      </c>
      <c r="C180" s="2"/>
      <c r="D180" s="56">
        <v>20</v>
      </c>
      <c r="E180" s="87" t="s">
        <v>86</v>
      </c>
      <c r="F180" s="50"/>
      <c r="G180" s="50"/>
      <c r="H180" s="50"/>
      <c r="I180" s="137">
        <f t="shared" si="33"/>
        <v>8.75</v>
      </c>
      <c r="J180" s="30">
        <f t="shared" si="34"/>
        <v>0</v>
      </c>
      <c r="K180" s="134" t="e">
        <f t="shared" si="25"/>
        <v>#DIV/0!</v>
      </c>
      <c r="L180" s="91">
        <f t="shared" si="26"/>
        <v>0</v>
      </c>
      <c r="M180" s="5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  <c r="AA180" s="65"/>
      <c r="AB180" s="65"/>
      <c r="AC180" s="65"/>
      <c r="AD180" s="65"/>
      <c r="AE180" s="65"/>
      <c r="AF180" s="65"/>
      <c r="AG180" s="65"/>
      <c r="AH180" s="65"/>
      <c r="AI180" s="65"/>
      <c r="AJ180" s="65"/>
      <c r="AK180" s="65"/>
      <c r="AL180" s="65"/>
      <c r="AM180" s="65"/>
      <c r="AN180" s="65"/>
      <c r="AO180" s="65"/>
      <c r="AP180" s="65"/>
      <c r="AQ180" s="65"/>
      <c r="AR180" s="65"/>
      <c r="AS180" s="65"/>
      <c r="AT180" s="65"/>
      <c r="AU180" s="65"/>
      <c r="AV180" s="65"/>
      <c r="AW180" s="65"/>
      <c r="AX180" s="65"/>
      <c r="AY180" s="65"/>
      <c r="AZ180" s="65"/>
      <c r="BA180" s="65"/>
      <c r="BB180" s="65"/>
      <c r="BC180" s="65"/>
      <c r="BD180" s="65"/>
      <c r="BE180" s="65"/>
      <c r="BF180" s="65"/>
      <c r="BG180" s="65"/>
      <c r="BH180" s="65"/>
      <c r="BI180" s="65"/>
      <c r="BJ180" s="65"/>
      <c r="BK180" s="65"/>
      <c r="BL180" s="65"/>
      <c r="BM180" s="65"/>
      <c r="BN180" s="65"/>
      <c r="BO180" s="65"/>
      <c r="BP180" s="65"/>
      <c r="BQ180" s="65"/>
      <c r="BR180" s="65"/>
      <c r="BS180" s="65"/>
      <c r="BT180" s="65"/>
      <c r="BU180" s="65"/>
      <c r="BV180" s="65"/>
      <c r="BW180" s="65"/>
      <c r="BX180" s="65"/>
      <c r="BY180" s="65"/>
      <c r="BZ180" s="65"/>
      <c r="CA180" s="65"/>
      <c r="CB180" s="65"/>
      <c r="CC180" s="65"/>
      <c r="CD180" s="65"/>
      <c r="CE180" s="65"/>
      <c r="CF180" s="65"/>
      <c r="CG180" s="65"/>
      <c r="CH180" s="65"/>
      <c r="CI180" s="65"/>
      <c r="CJ180" s="65"/>
      <c r="CK180" s="65"/>
      <c r="CL180" s="65"/>
      <c r="CM180" s="65"/>
      <c r="CN180" s="65"/>
    </row>
    <row r="181" spans="2:92" s="1" customFormat="1" ht="15" customHeight="1">
      <c r="B181" s="182" t="s">
        <v>97</v>
      </c>
      <c r="C181" s="183"/>
      <c r="D181" s="184">
        <v>20</v>
      </c>
      <c r="E181" s="175" t="s">
        <v>87</v>
      </c>
      <c r="F181" s="185"/>
      <c r="G181" s="185"/>
      <c r="H181" s="185"/>
      <c r="I181" s="186">
        <f t="shared" si="33"/>
        <v>8.75</v>
      </c>
      <c r="J181" s="187">
        <f t="shared" si="34"/>
        <v>0</v>
      </c>
      <c r="K181" s="188" t="e">
        <f t="shared" si="25"/>
        <v>#DIV/0!</v>
      </c>
      <c r="L181" s="189">
        <f t="shared" si="26"/>
        <v>0</v>
      </c>
      <c r="M181" s="5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  <c r="AC181" s="65"/>
      <c r="AD181" s="65"/>
      <c r="AE181" s="65"/>
      <c r="AF181" s="65"/>
      <c r="AG181" s="65"/>
      <c r="AH181" s="65"/>
      <c r="AI181" s="65"/>
      <c r="AJ181" s="65"/>
      <c r="AK181" s="65"/>
      <c r="AL181" s="65"/>
      <c r="AM181" s="65"/>
      <c r="AN181" s="65"/>
      <c r="AO181" s="65"/>
      <c r="AP181" s="65"/>
      <c r="AQ181" s="65"/>
      <c r="AR181" s="65"/>
      <c r="AS181" s="65"/>
      <c r="AT181" s="65"/>
      <c r="AU181" s="65"/>
      <c r="AV181" s="65"/>
      <c r="AW181" s="65"/>
      <c r="AX181" s="65"/>
      <c r="AY181" s="65"/>
      <c r="AZ181" s="65"/>
      <c r="BA181" s="65"/>
      <c r="BB181" s="65"/>
      <c r="BC181" s="65"/>
      <c r="BD181" s="65"/>
      <c r="BE181" s="65"/>
      <c r="BF181" s="65"/>
      <c r="BG181" s="65"/>
      <c r="BH181" s="65"/>
      <c r="BI181" s="65"/>
      <c r="BJ181" s="65"/>
      <c r="BK181" s="65"/>
      <c r="BL181" s="65"/>
      <c r="BM181" s="65"/>
      <c r="BN181" s="65"/>
      <c r="BO181" s="65"/>
      <c r="BP181" s="65"/>
      <c r="BQ181" s="65"/>
      <c r="BR181" s="65"/>
      <c r="BS181" s="65"/>
      <c r="BT181" s="65"/>
      <c r="BU181" s="65"/>
      <c r="BV181" s="65"/>
      <c r="BW181" s="65"/>
      <c r="BX181" s="65"/>
      <c r="BY181" s="65"/>
      <c r="BZ181" s="65"/>
      <c r="CA181" s="65"/>
      <c r="CB181" s="65"/>
      <c r="CC181" s="65"/>
      <c r="CD181" s="65"/>
      <c r="CE181" s="65"/>
      <c r="CF181" s="65"/>
      <c r="CG181" s="65"/>
      <c r="CH181" s="65"/>
      <c r="CI181" s="65"/>
      <c r="CJ181" s="65"/>
      <c r="CK181" s="65"/>
      <c r="CL181" s="65"/>
      <c r="CM181" s="65"/>
      <c r="CN181" s="65"/>
    </row>
    <row r="182" spans="2:92" s="1" customFormat="1" ht="15" customHeight="1">
      <c r="B182" s="108" t="s">
        <v>97</v>
      </c>
      <c r="C182" s="2"/>
      <c r="D182" s="56">
        <v>20</v>
      </c>
      <c r="E182" s="87" t="s">
        <v>88</v>
      </c>
      <c r="F182" s="50"/>
      <c r="G182" s="50"/>
      <c r="H182" s="50"/>
      <c r="I182" s="137">
        <f>(33*0.35)/1.2</f>
        <v>9.625</v>
      </c>
      <c r="J182" s="30">
        <f t="shared" ref="J182:J183" si="35">33*H182</f>
        <v>0</v>
      </c>
      <c r="K182" s="134" t="e">
        <f t="shared" si="25"/>
        <v>#DIV/0!</v>
      </c>
      <c r="L182" s="91">
        <f t="shared" si="26"/>
        <v>0</v>
      </c>
      <c r="M182" s="5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  <c r="AA182" s="65"/>
      <c r="AB182" s="65"/>
      <c r="AC182" s="65"/>
      <c r="AD182" s="65"/>
      <c r="AE182" s="65"/>
      <c r="AF182" s="65"/>
      <c r="AG182" s="65"/>
      <c r="AH182" s="65"/>
      <c r="AI182" s="65"/>
      <c r="AJ182" s="65"/>
      <c r="AK182" s="65"/>
      <c r="AL182" s="65"/>
      <c r="AM182" s="65"/>
      <c r="AN182" s="65"/>
      <c r="AO182" s="65"/>
      <c r="AP182" s="65"/>
      <c r="AQ182" s="65"/>
      <c r="AR182" s="65"/>
      <c r="AS182" s="65"/>
      <c r="AT182" s="65"/>
      <c r="AU182" s="65"/>
      <c r="AV182" s="65"/>
      <c r="AW182" s="65"/>
      <c r="AX182" s="65"/>
      <c r="AY182" s="65"/>
      <c r="AZ182" s="65"/>
      <c r="BA182" s="65"/>
      <c r="BB182" s="65"/>
      <c r="BC182" s="65"/>
      <c r="BD182" s="65"/>
      <c r="BE182" s="65"/>
      <c r="BF182" s="65"/>
      <c r="BG182" s="65"/>
      <c r="BH182" s="65"/>
      <c r="BI182" s="65"/>
      <c r="BJ182" s="65"/>
      <c r="BK182" s="65"/>
      <c r="BL182" s="65"/>
      <c r="BM182" s="65"/>
      <c r="BN182" s="65"/>
      <c r="BO182" s="65"/>
      <c r="BP182" s="65"/>
      <c r="BQ182" s="65"/>
      <c r="BR182" s="65"/>
      <c r="BS182" s="65"/>
      <c r="BT182" s="65"/>
      <c r="BU182" s="65"/>
      <c r="BV182" s="65"/>
      <c r="BW182" s="65"/>
      <c r="BX182" s="65"/>
      <c r="BY182" s="65"/>
      <c r="BZ182" s="65"/>
      <c r="CA182" s="65"/>
      <c r="CB182" s="65"/>
      <c r="CC182" s="65"/>
      <c r="CD182" s="65"/>
      <c r="CE182" s="65"/>
      <c r="CF182" s="65"/>
      <c r="CG182" s="65"/>
      <c r="CH182" s="65"/>
      <c r="CI182" s="65"/>
      <c r="CJ182" s="65"/>
      <c r="CK182" s="65"/>
      <c r="CL182" s="65"/>
      <c r="CM182" s="65"/>
      <c r="CN182" s="65"/>
    </row>
    <row r="183" spans="2:92" s="1" customFormat="1" ht="15" customHeight="1">
      <c r="B183" s="190" t="s">
        <v>97</v>
      </c>
      <c r="C183" s="191"/>
      <c r="D183" s="192">
        <v>20</v>
      </c>
      <c r="E183" s="168" t="s">
        <v>90</v>
      </c>
      <c r="F183" s="193"/>
      <c r="G183" s="193"/>
      <c r="H183" s="193"/>
      <c r="I183" s="194">
        <f t="shared" ref="I183" si="36">(33*0.35)/1.2</f>
        <v>9.625</v>
      </c>
      <c r="J183" s="195">
        <f t="shared" si="35"/>
        <v>0</v>
      </c>
      <c r="K183" s="196" t="e">
        <f t="shared" si="25"/>
        <v>#DIV/0!</v>
      </c>
      <c r="L183" s="197">
        <f t="shared" si="26"/>
        <v>0</v>
      </c>
      <c r="M183" s="5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5"/>
      <c r="AB183" s="65"/>
      <c r="AC183" s="65"/>
      <c r="AD183" s="65"/>
      <c r="AE183" s="65"/>
      <c r="AF183" s="65"/>
      <c r="AG183" s="65"/>
      <c r="AH183" s="65"/>
      <c r="AI183" s="65"/>
      <c r="AJ183" s="65"/>
      <c r="AK183" s="65"/>
      <c r="AL183" s="65"/>
      <c r="AM183" s="65"/>
      <c r="AN183" s="65"/>
      <c r="AO183" s="65"/>
      <c r="AP183" s="65"/>
      <c r="AQ183" s="65"/>
      <c r="AR183" s="65"/>
      <c r="AS183" s="65"/>
      <c r="AT183" s="65"/>
      <c r="AU183" s="65"/>
      <c r="AV183" s="65"/>
      <c r="AW183" s="65"/>
      <c r="AX183" s="65"/>
      <c r="AY183" s="65"/>
      <c r="AZ183" s="65"/>
      <c r="BA183" s="65"/>
      <c r="BB183" s="65"/>
      <c r="BC183" s="65"/>
      <c r="BD183" s="65"/>
      <c r="BE183" s="65"/>
      <c r="BF183" s="65"/>
      <c r="BG183" s="65"/>
      <c r="BH183" s="65"/>
      <c r="BI183" s="65"/>
      <c r="BJ183" s="65"/>
      <c r="BK183" s="65"/>
      <c r="BL183" s="65"/>
      <c r="BM183" s="65"/>
      <c r="BN183" s="65"/>
      <c r="BO183" s="65"/>
      <c r="BP183" s="65"/>
      <c r="BQ183" s="65"/>
      <c r="BR183" s="65"/>
      <c r="BS183" s="65"/>
      <c r="BT183" s="65"/>
      <c r="BU183" s="65"/>
      <c r="BV183" s="65"/>
      <c r="BW183" s="65"/>
      <c r="BX183" s="65"/>
      <c r="BY183" s="65"/>
      <c r="BZ183" s="65"/>
      <c r="CA183" s="65"/>
      <c r="CB183" s="65"/>
      <c r="CC183" s="65"/>
      <c r="CD183" s="65"/>
      <c r="CE183" s="65"/>
      <c r="CF183" s="65"/>
      <c r="CG183" s="65"/>
      <c r="CH183" s="65"/>
      <c r="CI183" s="65"/>
      <c r="CJ183" s="65"/>
      <c r="CK183" s="65"/>
      <c r="CL183" s="65"/>
      <c r="CM183" s="65"/>
      <c r="CN183" s="65"/>
    </row>
    <row r="184" spans="2:92" s="1" customFormat="1" ht="15" customHeight="1">
      <c r="B184" s="108" t="s">
        <v>47</v>
      </c>
      <c r="C184" s="2"/>
      <c r="D184" s="56">
        <v>20</v>
      </c>
      <c r="E184" s="87" t="s">
        <v>79</v>
      </c>
      <c r="F184" s="50"/>
      <c r="G184" s="50"/>
      <c r="H184" s="50">
        <v>897</v>
      </c>
      <c r="I184" s="137">
        <f>(29*0.35)/1.2</f>
        <v>8.4583333333333321</v>
      </c>
      <c r="J184" s="30">
        <f>29*H184</f>
        <v>26013</v>
      </c>
      <c r="K184" s="134">
        <f t="shared" si="25"/>
        <v>0.70833333333333337</v>
      </c>
      <c r="L184" s="91">
        <f t="shared" si="26"/>
        <v>7587.1249999999991</v>
      </c>
      <c r="M184" s="5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  <c r="AA184" s="65"/>
      <c r="AB184" s="65"/>
      <c r="AC184" s="65"/>
      <c r="AD184" s="65"/>
      <c r="AE184" s="65"/>
      <c r="AF184" s="65"/>
      <c r="AG184" s="65"/>
      <c r="AH184" s="65"/>
      <c r="AI184" s="65"/>
      <c r="AJ184" s="65"/>
      <c r="AK184" s="65"/>
      <c r="AL184" s="65"/>
      <c r="AM184" s="65"/>
      <c r="AN184" s="65"/>
      <c r="AO184" s="65"/>
      <c r="AP184" s="65"/>
      <c r="AQ184" s="65"/>
      <c r="AR184" s="65"/>
      <c r="AS184" s="65"/>
      <c r="AT184" s="65"/>
      <c r="AU184" s="65"/>
      <c r="AV184" s="65"/>
      <c r="AW184" s="65"/>
      <c r="AX184" s="65"/>
      <c r="AY184" s="65"/>
      <c r="AZ184" s="65"/>
      <c r="BA184" s="65"/>
      <c r="BB184" s="65"/>
      <c r="BC184" s="65"/>
      <c r="BD184" s="65"/>
      <c r="BE184" s="65"/>
      <c r="BF184" s="65"/>
      <c r="BG184" s="65"/>
      <c r="BH184" s="65"/>
      <c r="BI184" s="65"/>
      <c r="BJ184" s="65"/>
      <c r="BK184" s="65"/>
      <c r="BL184" s="65"/>
      <c r="BM184" s="65"/>
      <c r="BN184" s="65"/>
      <c r="BO184" s="65"/>
      <c r="BP184" s="65"/>
      <c r="BQ184" s="65"/>
      <c r="BR184" s="65"/>
      <c r="BS184" s="65"/>
      <c r="BT184" s="65"/>
      <c r="BU184" s="65"/>
      <c r="BV184" s="65"/>
      <c r="BW184" s="65"/>
      <c r="BX184" s="65"/>
      <c r="BY184" s="65"/>
      <c r="BZ184" s="65"/>
      <c r="CA184" s="65"/>
      <c r="CB184" s="65"/>
      <c r="CC184" s="65"/>
      <c r="CD184" s="65"/>
      <c r="CE184" s="65"/>
      <c r="CF184" s="65"/>
      <c r="CG184" s="65"/>
      <c r="CH184" s="65"/>
      <c r="CI184" s="65"/>
      <c r="CJ184" s="65"/>
      <c r="CK184" s="65"/>
      <c r="CL184" s="65"/>
      <c r="CM184" s="65"/>
      <c r="CN184" s="65"/>
    </row>
    <row r="185" spans="2:92" s="1" customFormat="1" ht="15" customHeight="1">
      <c r="B185" s="108" t="s">
        <v>47</v>
      </c>
      <c r="C185" s="2"/>
      <c r="D185" s="56">
        <v>20</v>
      </c>
      <c r="E185" s="87" t="s">
        <v>80</v>
      </c>
      <c r="F185" s="50"/>
      <c r="G185" s="50"/>
      <c r="H185" s="50"/>
      <c r="I185" s="137">
        <f t="shared" ref="I185:I186" si="37">(29*0.35)/1.2</f>
        <v>8.4583333333333321</v>
      </c>
      <c r="J185" s="30">
        <f t="shared" ref="J185:J186" si="38">29*H185</f>
        <v>0</v>
      </c>
      <c r="K185" s="134" t="e">
        <f t="shared" si="25"/>
        <v>#DIV/0!</v>
      </c>
      <c r="L185" s="91">
        <f t="shared" si="26"/>
        <v>0</v>
      </c>
      <c r="M185" s="5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  <c r="AB185" s="65"/>
      <c r="AC185" s="65"/>
      <c r="AD185" s="65"/>
      <c r="AE185" s="65"/>
      <c r="AF185" s="65"/>
      <c r="AG185" s="65"/>
      <c r="AH185" s="65"/>
      <c r="AI185" s="65"/>
      <c r="AJ185" s="65"/>
      <c r="AK185" s="65"/>
      <c r="AL185" s="65"/>
      <c r="AM185" s="65"/>
      <c r="AN185" s="65"/>
      <c r="AO185" s="65"/>
      <c r="AP185" s="65"/>
      <c r="AQ185" s="65"/>
      <c r="AR185" s="65"/>
      <c r="AS185" s="65"/>
      <c r="AT185" s="65"/>
      <c r="AU185" s="65"/>
      <c r="AV185" s="65"/>
      <c r="AW185" s="65"/>
      <c r="AX185" s="65"/>
      <c r="AY185" s="65"/>
      <c r="AZ185" s="65"/>
      <c r="BA185" s="65"/>
      <c r="BB185" s="65"/>
      <c r="BC185" s="65"/>
      <c r="BD185" s="65"/>
      <c r="BE185" s="65"/>
      <c r="BF185" s="65"/>
      <c r="BG185" s="65"/>
      <c r="BH185" s="65"/>
      <c r="BI185" s="65"/>
      <c r="BJ185" s="65"/>
      <c r="BK185" s="65"/>
      <c r="BL185" s="65"/>
      <c r="BM185" s="65"/>
      <c r="BN185" s="65"/>
      <c r="BO185" s="65"/>
      <c r="BP185" s="65"/>
      <c r="BQ185" s="65"/>
      <c r="BR185" s="65"/>
      <c r="BS185" s="65"/>
      <c r="BT185" s="65"/>
      <c r="BU185" s="65"/>
      <c r="BV185" s="65"/>
      <c r="BW185" s="65"/>
      <c r="BX185" s="65"/>
      <c r="BY185" s="65"/>
      <c r="BZ185" s="65"/>
      <c r="CA185" s="65"/>
      <c r="CB185" s="65"/>
      <c r="CC185" s="65"/>
      <c r="CD185" s="65"/>
      <c r="CE185" s="65"/>
      <c r="CF185" s="65"/>
      <c r="CG185" s="65"/>
      <c r="CH185" s="65"/>
      <c r="CI185" s="65"/>
      <c r="CJ185" s="65"/>
      <c r="CK185" s="65"/>
      <c r="CL185" s="65"/>
      <c r="CM185" s="65"/>
      <c r="CN185" s="65"/>
    </row>
    <row r="186" spans="2:92" s="1" customFormat="1" ht="15" customHeight="1">
      <c r="B186" s="182" t="s">
        <v>47</v>
      </c>
      <c r="C186" s="183"/>
      <c r="D186" s="184">
        <v>20</v>
      </c>
      <c r="E186" s="175" t="s">
        <v>81</v>
      </c>
      <c r="F186" s="185"/>
      <c r="G186" s="185"/>
      <c r="H186" s="185"/>
      <c r="I186" s="186">
        <f t="shared" si="37"/>
        <v>8.4583333333333321</v>
      </c>
      <c r="J186" s="187">
        <f t="shared" si="38"/>
        <v>0</v>
      </c>
      <c r="K186" s="188" t="e">
        <f t="shared" si="25"/>
        <v>#DIV/0!</v>
      </c>
      <c r="L186" s="189">
        <f t="shared" si="26"/>
        <v>0</v>
      </c>
      <c r="M186" s="5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  <c r="AB186" s="65"/>
      <c r="AC186" s="65"/>
      <c r="AD186" s="65"/>
      <c r="AE186" s="65"/>
      <c r="AF186" s="65"/>
      <c r="AG186" s="65"/>
      <c r="AH186" s="65"/>
      <c r="AI186" s="65"/>
      <c r="AJ186" s="65"/>
      <c r="AK186" s="65"/>
      <c r="AL186" s="65"/>
      <c r="AM186" s="65"/>
      <c r="AN186" s="65"/>
      <c r="AO186" s="65"/>
      <c r="AP186" s="65"/>
      <c r="AQ186" s="65"/>
      <c r="AR186" s="65"/>
      <c r="AS186" s="65"/>
      <c r="AT186" s="65"/>
      <c r="AU186" s="65"/>
      <c r="AV186" s="65"/>
      <c r="AW186" s="65"/>
      <c r="AX186" s="65"/>
      <c r="AY186" s="65"/>
      <c r="AZ186" s="65"/>
      <c r="BA186" s="65"/>
      <c r="BB186" s="65"/>
      <c r="BC186" s="65"/>
      <c r="BD186" s="65"/>
      <c r="BE186" s="65"/>
      <c r="BF186" s="65"/>
      <c r="BG186" s="65"/>
      <c r="BH186" s="65"/>
      <c r="BI186" s="65"/>
      <c r="BJ186" s="65"/>
      <c r="BK186" s="65"/>
      <c r="BL186" s="65"/>
      <c r="BM186" s="65"/>
      <c r="BN186" s="65"/>
      <c r="BO186" s="65"/>
      <c r="BP186" s="65"/>
      <c r="BQ186" s="65"/>
      <c r="BR186" s="65"/>
      <c r="BS186" s="65"/>
      <c r="BT186" s="65"/>
      <c r="BU186" s="65"/>
      <c r="BV186" s="65"/>
      <c r="BW186" s="65"/>
      <c r="BX186" s="65"/>
      <c r="BY186" s="65"/>
      <c r="BZ186" s="65"/>
      <c r="CA186" s="65"/>
      <c r="CB186" s="65"/>
      <c r="CC186" s="65"/>
      <c r="CD186" s="65"/>
      <c r="CE186" s="65"/>
      <c r="CF186" s="65"/>
      <c r="CG186" s="65"/>
      <c r="CH186" s="65"/>
      <c r="CI186" s="65"/>
      <c r="CJ186" s="65"/>
      <c r="CK186" s="65"/>
      <c r="CL186" s="65"/>
      <c r="CM186" s="65"/>
      <c r="CN186" s="65"/>
    </row>
    <row r="187" spans="2:92" s="1" customFormat="1" ht="15" customHeight="1">
      <c r="B187" s="108" t="s">
        <v>47</v>
      </c>
      <c r="C187" s="2"/>
      <c r="D187" s="56">
        <v>20</v>
      </c>
      <c r="E187" s="87" t="s">
        <v>82</v>
      </c>
      <c r="F187" s="50"/>
      <c r="G187" s="50"/>
      <c r="H187" s="50">
        <v>897</v>
      </c>
      <c r="I187" s="137">
        <f>(24*0.35)/1.2</f>
        <v>6.9999999999999991</v>
      </c>
      <c r="J187" s="30">
        <f>24*H187</f>
        <v>21528</v>
      </c>
      <c r="K187" s="134">
        <f t="shared" si="25"/>
        <v>0.70833333333333337</v>
      </c>
      <c r="L187" s="91">
        <f t="shared" si="26"/>
        <v>6278.9999999999991</v>
      </c>
      <c r="M187" s="5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  <c r="AH187" s="65"/>
      <c r="AI187" s="65"/>
      <c r="AJ187" s="65"/>
      <c r="AK187" s="65"/>
      <c r="AL187" s="65"/>
      <c r="AM187" s="65"/>
      <c r="AN187" s="65"/>
      <c r="AO187" s="65"/>
      <c r="AP187" s="65"/>
      <c r="AQ187" s="65"/>
      <c r="AR187" s="65"/>
      <c r="AS187" s="65"/>
      <c r="AT187" s="65"/>
      <c r="AU187" s="65"/>
      <c r="AV187" s="65"/>
      <c r="AW187" s="65"/>
      <c r="AX187" s="65"/>
      <c r="AY187" s="65"/>
      <c r="AZ187" s="65"/>
      <c r="BA187" s="65"/>
      <c r="BB187" s="65"/>
      <c r="BC187" s="65"/>
      <c r="BD187" s="65"/>
      <c r="BE187" s="65"/>
      <c r="BF187" s="65"/>
      <c r="BG187" s="65"/>
      <c r="BH187" s="65"/>
      <c r="BI187" s="65"/>
      <c r="BJ187" s="65"/>
      <c r="BK187" s="65"/>
      <c r="BL187" s="65"/>
      <c r="BM187" s="65"/>
      <c r="BN187" s="65"/>
      <c r="BO187" s="65"/>
      <c r="BP187" s="65"/>
      <c r="BQ187" s="65"/>
      <c r="BR187" s="65"/>
      <c r="BS187" s="65"/>
      <c r="BT187" s="65"/>
      <c r="BU187" s="65"/>
      <c r="BV187" s="65"/>
      <c r="BW187" s="65"/>
      <c r="BX187" s="65"/>
      <c r="BY187" s="65"/>
      <c r="BZ187" s="65"/>
      <c r="CA187" s="65"/>
      <c r="CB187" s="65"/>
      <c r="CC187" s="65"/>
      <c r="CD187" s="65"/>
      <c r="CE187" s="65"/>
      <c r="CF187" s="65"/>
      <c r="CG187" s="65"/>
      <c r="CH187" s="65"/>
      <c r="CI187" s="65"/>
      <c r="CJ187" s="65"/>
      <c r="CK187" s="65"/>
      <c r="CL187" s="65"/>
      <c r="CM187" s="65"/>
      <c r="CN187" s="65"/>
    </row>
    <row r="188" spans="2:92" s="1" customFormat="1" ht="15" customHeight="1">
      <c r="B188" s="108" t="s">
        <v>47</v>
      </c>
      <c r="C188" s="2"/>
      <c r="D188" s="56">
        <v>20</v>
      </c>
      <c r="E188" s="87" t="s">
        <v>83</v>
      </c>
      <c r="F188" s="50"/>
      <c r="G188" s="50"/>
      <c r="H188" s="50"/>
      <c r="I188" s="137">
        <f t="shared" ref="I188:I192" si="39">(24*0.35)/1.2</f>
        <v>6.9999999999999991</v>
      </c>
      <c r="J188" s="30">
        <f t="shared" ref="J188:J192" si="40">24*H188</f>
        <v>0</v>
      </c>
      <c r="K188" s="134" t="e">
        <f t="shared" si="25"/>
        <v>#DIV/0!</v>
      </c>
      <c r="L188" s="91">
        <f t="shared" si="26"/>
        <v>0</v>
      </c>
      <c r="M188" s="5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  <c r="AF188" s="65"/>
      <c r="AG188" s="65"/>
      <c r="AH188" s="65"/>
      <c r="AI188" s="65"/>
      <c r="AJ188" s="65"/>
      <c r="AK188" s="65"/>
      <c r="AL188" s="65"/>
      <c r="AM188" s="65"/>
      <c r="AN188" s="65"/>
      <c r="AO188" s="65"/>
      <c r="AP188" s="65"/>
      <c r="AQ188" s="65"/>
      <c r="AR188" s="65"/>
      <c r="AS188" s="65"/>
      <c r="AT188" s="65"/>
      <c r="AU188" s="65"/>
      <c r="AV188" s="65"/>
      <c r="AW188" s="65"/>
      <c r="AX188" s="65"/>
      <c r="AY188" s="65"/>
      <c r="AZ188" s="65"/>
      <c r="BA188" s="65"/>
      <c r="BB188" s="65"/>
      <c r="BC188" s="65"/>
      <c r="BD188" s="65"/>
      <c r="BE188" s="65"/>
      <c r="BF188" s="65"/>
      <c r="BG188" s="65"/>
      <c r="BH188" s="65"/>
      <c r="BI188" s="65"/>
      <c r="BJ188" s="65"/>
      <c r="BK188" s="65"/>
      <c r="BL188" s="65"/>
      <c r="BM188" s="65"/>
      <c r="BN188" s="65"/>
      <c r="BO188" s="65"/>
      <c r="BP188" s="65"/>
      <c r="BQ188" s="65"/>
      <c r="BR188" s="65"/>
      <c r="BS188" s="65"/>
      <c r="BT188" s="65"/>
      <c r="BU188" s="65"/>
      <c r="BV188" s="65"/>
      <c r="BW188" s="65"/>
      <c r="BX188" s="65"/>
      <c r="BY188" s="65"/>
      <c r="BZ188" s="65"/>
      <c r="CA188" s="65"/>
      <c r="CB188" s="65"/>
      <c r="CC188" s="65"/>
      <c r="CD188" s="65"/>
      <c r="CE188" s="65"/>
      <c r="CF188" s="65"/>
      <c r="CG188" s="65"/>
      <c r="CH188" s="65"/>
      <c r="CI188" s="65"/>
      <c r="CJ188" s="65"/>
      <c r="CK188" s="65"/>
      <c r="CL188" s="65"/>
      <c r="CM188" s="65"/>
      <c r="CN188" s="65"/>
    </row>
    <row r="189" spans="2:92" s="1" customFormat="1" ht="15" customHeight="1">
      <c r="B189" s="108" t="s">
        <v>47</v>
      </c>
      <c r="C189" s="2"/>
      <c r="D189" s="56">
        <v>20</v>
      </c>
      <c r="E189" s="87" t="s">
        <v>84</v>
      </c>
      <c r="F189" s="50"/>
      <c r="G189" s="50"/>
      <c r="H189" s="50"/>
      <c r="I189" s="137">
        <f t="shared" si="39"/>
        <v>6.9999999999999991</v>
      </c>
      <c r="J189" s="30">
        <f t="shared" si="40"/>
        <v>0</v>
      </c>
      <c r="K189" s="134" t="e">
        <f t="shared" si="25"/>
        <v>#DIV/0!</v>
      </c>
      <c r="L189" s="91">
        <f t="shared" si="26"/>
        <v>0</v>
      </c>
      <c r="M189" s="5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  <c r="AC189" s="65"/>
      <c r="AD189" s="65"/>
      <c r="AE189" s="65"/>
      <c r="AF189" s="65"/>
      <c r="AG189" s="65"/>
      <c r="AH189" s="65"/>
      <c r="AI189" s="65"/>
      <c r="AJ189" s="65"/>
      <c r="AK189" s="65"/>
      <c r="AL189" s="65"/>
      <c r="AM189" s="65"/>
      <c r="AN189" s="65"/>
      <c r="AO189" s="65"/>
      <c r="AP189" s="65"/>
      <c r="AQ189" s="65"/>
      <c r="AR189" s="65"/>
      <c r="AS189" s="65"/>
      <c r="AT189" s="65"/>
      <c r="AU189" s="65"/>
      <c r="AV189" s="65"/>
      <c r="AW189" s="65"/>
      <c r="AX189" s="65"/>
      <c r="AY189" s="65"/>
      <c r="AZ189" s="65"/>
      <c r="BA189" s="65"/>
      <c r="BB189" s="65"/>
      <c r="BC189" s="65"/>
      <c r="BD189" s="65"/>
      <c r="BE189" s="65"/>
      <c r="BF189" s="65"/>
      <c r="BG189" s="65"/>
      <c r="BH189" s="65"/>
      <c r="BI189" s="65"/>
      <c r="BJ189" s="65"/>
      <c r="BK189" s="65"/>
      <c r="BL189" s="65"/>
      <c r="BM189" s="65"/>
      <c r="BN189" s="65"/>
      <c r="BO189" s="65"/>
      <c r="BP189" s="65"/>
      <c r="BQ189" s="65"/>
      <c r="BR189" s="65"/>
      <c r="BS189" s="65"/>
      <c r="BT189" s="65"/>
      <c r="BU189" s="65"/>
      <c r="BV189" s="65"/>
      <c r="BW189" s="65"/>
      <c r="BX189" s="65"/>
      <c r="BY189" s="65"/>
      <c r="BZ189" s="65"/>
      <c r="CA189" s="65"/>
      <c r="CB189" s="65"/>
      <c r="CC189" s="65"/>
      <c r="CD189" s="65"/>
      <c r="CE189" s="65"/>
      <c r="CF189" s="65"/>
      <c r="CG189" s="65"/>
      <c r="CH189" s="65"/>
      <c r="CI189" s="65"/>
      <c r="CJ189" s="65"/>
      <c r="CK189" s="65"/>
      <c r="CL189" s="65"/>
      <c r="CM189" s="65"/>
      <c r="CN189" s="65"/>
    </row>
    <row r="190" spans="2:92" s="1" customFormat="1" ht="15" customHeight="1">
      <c r="B190" s="108" t="s">
        <v>47</v>
      </c>
      <c r="C190" s="2"/>
      <c r="D190" s="56">
        <v>20</v>
      </c>
      <c r="E190" s="87" t="s">
        <v>85</v>
      </c>
      <c r="F190" s="50"/>
      <c r="G190" s="50"/>
      <c r="H190" s="50"/>
      <c r="I190" s="137">
        <f t="shared" si="39"/>
        <v>6.9999999999999991</v>
      </c>
      <c r="J190" s="30">
        <f t="shared" si="40"/>
        <v>0</v>
      </c>
      <c r="K190" s="134" t="e">
        <f t="shared" si="25"/>
        <v>#DIV/0!</v>
      </c>
      <c r="L190" s="91">
        <f t="shared" si="26"/>
        <v>0</v>
      </c>
      <c r="M190" s="5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  <c r="AF190" s="65"/>
      <c r="AG190" s="65"/>
      <c r="AH190" s="65"/>
      <c r="AI190" s="65"/>
      <c r="AJ190" s="65"/>
      <c r="AK190" s="65"/>
      <c r="AL190" s="65"/>
      <c r="AM190" s="65"/>
      <c r="AN190" s="65"/>
      <c r="AO190" s="65"/>
      <c r="AP190" s="65"/>
      <c r="AQ190" s="65"/>
      <c r="AR190" s="65"/>
      <c r="AS190" s="65"/>
      <c r="AT190" s="65"/>
      <c r="AU190" s="65"/>
      <c r="AV190" s="65"/>
      <c r="AW190" s="65"/>
      <c r="AX190" s="65"/>
      <c r="AY190" s="65"/>
      <c r="AZ190" s="65"/>
      <c r="BA190" s="65"/>
      <c r="BB190" s="65"/>
      <c r="BC190" s="65"/>
      <c r="BD190" s="65"/>
      <c r="BE190" s="65"/>
      <c r="BF190" s="65"/>
      <c r="BG190" s="65"/>
      <c r="BH190" s="65"/>
      <c r="BI190" s="65"/>
      <c r="BJ190" s="65"/>
      <c r="BK190" s="65"/>
      <c r="BL190" s="65"/>
      <c r="BM190" s="65"/>
      <c r="BN190" s="65"/>
      <c r="BO190" s="65"/>
      <c r="BP190" s="65"/>
      <c r="BQ190" s="65"/>
      <c r="BR190" s="65"/>
      <c r="BS190" s="65"/>
      <c r="BT190" s="65"/>
      <c r="BU190" s="65"/>
      <c r="BV190" s="65"/>
      <c r="BW190" s="65"/>
      <c r="BX190" s="65"/>
      <c r="BY190" s="65"/>
      <c r="BZ190" s="65"/>
      <c r="CA190" s="65"/>
      <c r="CB190" s="65"/>
      <c r="CC190" s="65"/>
      <c r="CD190" s="65"/>
      <c r="CE190" s="65"/>
      <c r="CF190" s="65"/>
      <c r="CG190" s="65"/>
      <c r="CH190" s="65"/>
      <c r="CI190" s="65"/>
      <c r="CJ190" s="65"/>
      <c r="CK190" s="65"/>
      <c r="CL190" s="65"/>
      <c r="CM190" s="65"/>
      <c r="CN190" s="65"/>
    </row>
    <row r="191" spans="2:92" s="1" customFormat="1" ht="15" customHeight="1">
      <c r="B191" s="108" t="s">
        <v>47</v>
      </c>
      <c r="C191" s="2"/>
      <c r="D191" s="56">
        <v>20</v>
      </c>
      <c r="E191" s="87" t="s">
        <v>86</v>
      </c>
      <c r="F191" s="50"/>
      <c r="G191" s="50"/>
      <c r="H191" s="50"/>
      <c r="I191" s="137">
        <f t="shared" si="39"/>
        <v>6.9999999999999991</v>
      </c>
      <c r="J191" s="30">
        <f t="shared" si="40"/>
        <v>0</v>
      </c>
      <c r="K191" s="134" t="e">
        <f t="shared" si="25"/>
        <v>#DIV/0!</v>
      </c>
      <c r="L191" s="91">
        <f t="shared" si="26"/>
        <v>0</v>
      </c>
      <c r="M191" s="5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  <c r="AF191" s="65"/>
      <c r="AG191" s="65"/>
      <c r="AH191" s="65"/>
      <c r="AI191" s="65"/>
      <c r="AJ191" s="65"/>
      <c r="AK191" s="65"/>
      <c r="AL191" s="65"/>
      <c r="AM191" s="65"/>
      <c r="AN191" s="65"/>
      <c r="AO191" s="65"/>
      <c r="AP191" s="65"/>
      <c r="AQ191" s="65"/>
      <c r="AR191" s="65"/>
      <c r="AS191" s="65"/>
      <c r="AT191" s="65"/>
      <c r="AU191" s="65"/>
      <c r="AV191" s="65"/>
      <c r="AW191" s="65"/>
      <c r="AX191" s="65"/>
      <c r="AY191" s="65"/>
      <c r="AZ191" s="65"/>
      <c r="BA191" s="65"/>
      <c r="BB191" s="65"/>
      <c r="BC191" s="65"/>
      <c r="BD191" s="65"/>
      <c r="BE191" s="65"/>
      <c r="BF191" s="65"/>
      <c r="BG191" s="65"/>
      <c r="BH191" s="65"/>
      <c r="BI191" s="65"/>
      <c r="BJ191" s="65"/>
      <c r="BK191" s="65"/>
      <c r="BL191" s="65"/>
      <c r="BM191" s="65"/>
      <c r="BN191" s="65"/>
      <c r="BO191" s="65"/>
      <c r="BP191" s="65"/>
      <c r="BQ191" s="65"/>
      <c r="BR191" s="65"/>
      <c r="BS191" s="65"/>
      <c r="BT191" s="65"/>
      <c r="BU191" s="65"/>
      <c r="BV191" s="65"/>
      <c r="BW191" s="65"/>
      <c r="BX191" s="65"/>
      <c r="BY191" s="65"/>
      <c r="BZ191" s="65"/>
      <c r="CA191" s="65"/>
      <c r="CB191" s="65"/>
      <c r="CC191" s="65"/>
      <c r="CD191" s="65"/>
      <c r="CE191" s="65"/>
      <c r="CF191" s="65"/>
      <c r="CG191" s="65"/>
      <c r="CH191" s="65"/>
      <c r="CI191" s="65"/>
      <c r="CJ191" s="65"/>
      <c r="CK191" s="65"/>
      <c r="CL191" s="65"/>
      <c r="CM191" s="65"/>
      <c r="CN191" s="65"/>
    </row>
    <row r="192" spans="2:92" s="1" customFormat="1" ht="15" customHeight="1">
      <c r="B192" s="182" t="s">
        <v>47</v>
      </c>
      <c r="C192" s="183"/>
      <c r="D192" s="184">
        <v>20</v>
      </c>
      <c r="E192" s="175" t="s">
        <v>87</v>
      </c>
      <c r="F192" s="185"/>
      <c r="G192" s="185"/>
      <c r="H192" s="185"/>
      <c r="I192" s="186">
        <f t="shared" si="39"/>
        <v>6.9999999999999991</v>
      </c>
      <c r="J192" s="187">
        <f t="shared" si="40"/>
        <v>0</v>
      </c>
      <c r="K192" s="188" t="e">
        <f t="shared" si="25"/>
        <v>#DIV/0!</v>
      </c>
      <c r="L192" s="189">
        <f t="shared" si="26"/>
        <v>0</v>
      </c>
      <c r="M192" s="5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  <c r="AB192" s="65"/>
      <c r="AC192" s="65"/>
      <c r="AD192" s="65"/>
      <c r="AE192" s="65"/>
      <c r="AF192" s="65"/>
      <c r="AG192" s="65"/>
      <c r="AH192" s="65"/>
      <c r="AI192" s="65"/>
      <c r="AJ192" s="65"/>
      <c r="AK192" s="65"/>
      <c r="AL192" s="65"/>
      <c r="AM192" s="65"/>
      <c r="AN192" s="65"/>
      <c r="AO192" s="65"/>
      <c r="AP192" s="65"/>
      <c r="AQ192" s="65"/>
      <c r="AR192" s="65"/>
      <c r="AS192" s="65"/>
      <c r="AT192" s="65"/>
      <c r="AU192" s="65"/>
      <c r="AV192" s="65"/>
      <c r="AW192" s="65"/>
      <c r="AX192" s="65"/>
      <c r="AY192" s="65"/>
      <c r="AZ192" s="65"/>
      <c r="BA192" s="65"/>
      <c r="BB192" s="65"/>
      <c r="BC192" s="65"/>
      <c r="BD192" s="65"/>
      <c r="BE192" s="65"/>
      <c r="BF192" s="65"/>
      <c r="BG192" s="65"/>
      <c r="BH192" s="65"/>
      <c r="BI192" s="65"/>
      <c r="BJ192" s="65"/>
      <c r="BK192" s="65"/>
      <c r="BL192" s="65"/>
      <c r="BM192" s="65"/>
      <c r="BN192" s="65"/>
      <c r="BO192" s="65"/>
      <c r="BP192" s="65"/>
      <c r="BQ192" s="65"/>
      <c r="BR192" s="65"/>
      <c r="BS192" s="65"/>
      <c r="BT192" s="65"/>
      <c r="BU192" s="65"/>
      <c r="BV192" s="65"/>
      <c r="BW192" s="65"/>
      <c r="BX192" s="65"/>
      <c r="BY192" s="65"/>
      <c r="BZ192" s="65"/>
      <c r="CA192" s="65"/>
      <c r="CB192" s="65"/>
      <c r="CC192" s="65"/>
      <c r="CD192" s="65"/>
      <c r="CE192" s="65"/>
      <c r="CF192" s="65"/>
      <c r="CG192" s="65"/>
      <c r="CH192" s="65"/>
      <c r="CI192" s="65"/>
      <c r="CJ192" s="65"/>
      <c r="CK192" s="65"/>
      <c r="CL192" s="65"/>
      <c r="CM192" s="65"/>
      <c r="CN192" s="65"/>
    </row>
    <row r="193" spans="2:92" s="1" customFormat="1" ht="15" customHeight="1">
      <c r="B193" s="108" t="s">
        <v>47</v>
      </c>
      <c r="C193" s="2"/>
      <c r="D193" s="56">
        <v>20</v>
      </c>
      <c r="E193" s="87" t="s">
        <v>88</v>
      </c>
      <c r="F193" s="50"/>
      <c r="G193" s="50"/>
      <c r="H193" s="50"/>
      <c r="I193" s="137">
        <f t="shared" ref="I193:I194" si="41">(29*0.35)/1.2</f>
        <v>8.4583333333333321</v>
      </c>
      <c r="J193" s="30">
        <f t="shared" ref="J193:J194" si="42">29*H193</f>
        <v>0</v>
      </c>
      <c r="K193" s="134" t="e">
        <f t="shared" si="25"/>
        <v>#DIV/0!</v>
      </c>
      <c r="L193" s="91">
        <f t="shared" si="26"/>
        <v>0</v>
      </c>
      <c r="M193" s="5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  <c r="AH193" s="65"/>
      <c r="AI193" s="65"/>
      <c r="AJ193" s="65"/>
      <c r="AK193" s="65"/>
      <c r="AL193" s="65"/>
      <c r="AM193" s="65"/>
      <c r="AN193" s="65"/>
      <c r="AO193" s="65"/>
      <c r="AP193" s="65"/>
      <c r="AQ193" s="65"/>
      <c r="AR193" s="65"/>
      <c r="AS193" s="65"/>
      <c r="AT193" s="65"/>
      <c r="AU193" s="65"/>
      <c r="AV193" s="65"/>
      <c r="AW193" s="65"/>
      <c r="AX193" s="65"/>
      <c r="AY193" s="65"/>
      <c r="AZ193" s="65"/>
      <c r="BA193" s="65"/>
      <c r="BB193" s="65"/>
      <c r="BC193" s="65"/>
      <c r="BD193" s="65"/>
      <c r="BE193" s="65"/>
      <c r="BF193" s="65"/>
      <c r="BG193" s="65"/>
      <c r="BH193" s="65"/>
      <c r="BI193" s="65"/>
      <c r="BJ193" s="65"/>
      <c r="BK193" s="65"/>
      <c r="BL193" s="65"/>
      <c r="BM193" s="65"/>
      <c r="BN193" s="65"/>
      <c r="BO193" s="65"/>
      <c r="BP193" s="65"/>
      <c r="BQ193" s="65"/>
      <c r="BR193" s="65"/>
      <c r="BS193" s="65"/>
      <c r="BT193" s="65"/>
      <c r="BU193" s="65"/>
      <c r="BV193" s="65"/>
      <c r="BW193" s="65"/>
      <c r="BX193" s="65"/>
      <c r="BY193" s="65"/>
      <c r="BZ193" s="65"/>
      <c r="CA193" s="65"/>
      <c r="CB193" s="65"/>
      <c r="CC193" s="65"/>
      <c r="CD193" s="65"/>
      <c r="CE193" s="65"/>
      <c r="CF193" s="65"/>
      <c r="CG193" s="65"/>
      <c r="CH193" s="65"/>
      <c r="CI193" s="65"/>
      <c r="CJ193" s="65"/>
      <c r="CK193" s="65"/>
      <c r="CL193" s="65"/>
      <c r="CM193" s="65"/>
      <c r="CN193" s="65"/>
    </row>
    <row r="194" spans="2:92" s="1" customFormat="1" ht="15" customHeight="1">
      <c r="B194" s="190" t="s">
        <v>47</v>
      </c>
      <c r="C194" s="191"/>
      <c r="D194" s="192">
        <v>20</v>
      </c>
      <c r="E194" s="168" t="s">
        <v>90</v>
      </c>
      <c r="F194" s="193"/>
      <c r="G194" s="193"/>
      <c r="H194" s="193"/>
      <c r="I194" s="194">
        <f t="shared" si="41"/>
        <v>8.4583333333333321</v>
      </c>
      <c r="J194" s="195">
        <f t="shared" si="42"/>
        <v>0</v>
      </c>
      <c r="K194" s="196" t="e">
        <f t="shared" si="25"/>
        <v>#DIV/0!</v>
      </c>
      <c r="L194" s="197">
        <f t="shared" si="26"/>
        <v>0</v>
      </c>
      <c r="M194" s="5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  <c r="AE194" s="65"/>
      <c r="AF194" s="65"/>
      <c r="AG194" s="65"/>
      <c r="AH194" s="65"/>
      <c r="AI194" s="65"/>
      <c r="AJ194" s="65"/>
      <c r="AK194" s="65"/>
      <c r="AL194" s="65"/>
      <c r="AM194" s="65"/>
      <c r="AN194" s="65"/>
      <c r="AO194" s="65"/>
      <c r="AP194" s="65"/>
      <c r="AQ194" s="65"/>
      <c r="AR194" s="65"/>
      <c r="AS194" s="65"/>
      <c r="AT194" s="65"/>
      <c r="AU194" s="65"/>
      <c r="AV194" s="65"/>
      <c r="AW194" s="65"/>
      <c r="AX194" s="65"/>
      <c r="AY194" s="65"/>
      <c r="AZ194" s="65"/>
      <c r="BA194" s="65"/>
      <c r="BB194" s="65"/>
      <c r="BC194" s="65"/>
      <c r="BD194" s="65"/>
      <c r="BE194" s="65"/>
      <c r="BF194" s="65"/>
      <c r="BG194" s="65"/>
      <c r="BH194" s="65"/>
      <c r="BI194" s="65"/>
      <c r="BJ194" s="65"/>
      <c r="BK194" s="65"/>
      <c r="BL194" s="65"/>
      <c r="BM194" s="65"/>
      <c r="BN194" s="65"/>
      <c r="BO194" s="65"/>
      <c r="BP194" s="65"/>
      <c r="BQ194" s="65"/>
      <c r="BR194" s="65"/>
      <c r="BS194" s="65"/>
      <c r="BT194" s="65"/>
      <c r="BU194" s="65"/>
      <c r="BV194" s="65"/>
      <c r="BW194" s="65"/>
      <c r="BX194" s="65"/>
      <c r="BY194" s="65"/>
      <c r="BZ194" s="65"/>
      <c r="CA194" s="65"/>
      <c r="CB194" s="65"/>
      <c r="CC194" s="65"/>
      <c r="CD194" s="65"/>
      <c r="CE194" s="65"/>
      <c r="CF194" s="65"/>
      <c r="CG194" s="65"/>
      <c r="CH194" s="65"/>
      <c r="CI194" s="65"/>
      <c r="CJ194" s="65"/>
      <c r="CK194" s="65"/>
      <c r="CL194" s="65"/>
      <c r="CM194" s="65"/>
      <c r="CN194" s="65"/>
    </row>
    <row r="195" spans="2:92" s="1" customFormat="1" ht="15" customHeight="1">
      <c r="B195" s="108" t="s">
        <v>23</v>
      </c>
      <c r="C195" s="2"/>
      <c r="D195" s="56">
        <v>20</v>
      </c>
      <c r="E195" s="87" t="s">
        <v>79</v>
      </c>
      <c r="F195" s="50"/>
      <c r="G195" s="50"/>
      <c r="H195" s="50">
        <v>10</v>
      </c>
      <c r="I195" s="137">
        <f>(155*0.85)+0.439</f>
        <v>132.18899999999999</v>
      </c>
      <c r="J195" s="30">
        <f>155*H195</f>
        <v>1550</v>
      </c>
      <c r="K195" s="134">
        <f t="shared" si="25"/>
        <v>0.14716774193548399</v>
      </c>
      <c r="L195" s="91">
        <f t="shared" si="26"/>
        <v>1321.8899999999999</v>
      </c>
      <c r="M195" s="5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  <c r="AD195" s="65"/>
      <c r="AE195" s="65"/>
      <c r="AF195" s="65"/>
      <c r="AG195" s="65"/>
      <c r="AH195" s="65"/>
      <c r="AI195" s="65"/>
      <c r="AJ195" s="65"/>
      <c r="AK195" s="65"/>
      <c r="AL195" s="65"/>
      <c r="AM195" s="65"/>
      <c r="AN195" s="65"/>
      <c r="AO195" s="65"/>
      <c r="AP195" s="65"/>
      <c r="AQ195" s="65"/>
      <c r="AR195" s="65"/>
      <c r="AS195" s="65"/>
      <c r="AT195" s="65"/>
      <c r="AU195" s="65"/>
      <c r="AV195" s="65"/>
      <c r="AW195" s="65"/>
      <c r="AX195" s="65"/>
      <c r="AY195" s="65"/>
      <c r="AZ195" s="65"/>
      <c r="BA195" s="65"/>
      <c r="BB195" s="65"/>
      <c r="BC195" s="65"/>
      <c r="BD195" s="65"/>
      <c r="BE195" s="65"/>
      <c r="BF195" s="65"/>
      <c r="BG195" s="65"/>
      <c r="BH195" s="65"/>
      <c r="BI195" s="65"/>
      <c r="BJ195" s="65"/>
      <c r="BK195" s="65"/>
      <c r="BL195" s="65"/>
      <c r="BM195" s="65"/>
      <c r="BN195" s="65"/>
      <c r="BO195" s="65"/>
      <c r="BP195" s="65"/>
      <c r="BQ195" s="65"/>
      <c r="BR195" s="65"/>
      <c r="BS195" s="65"/>
      <c r="BT195" s="65"/>
      <c r="BU195" s="65"/>
      <c r="BV195" s="65"/>
      <c r="BW195" s="65"/>
      <c r="BX195" s="65"/>
      <c r="BY195" s="65"/>
      <c r="BZ195" s="65"/>
      <c r="CA195" s="65"/>
      <c r="CB195" s="65"/>
      <c r="CC195" s="65"/>
      <c r="CD195" s="65"/>
      <c r="CE195" s="65"/>
      <c r="CF195" s="65"/>
      <c r="CG195" s="65"/>
      <c r="CH195" s="65"/>
      <c r="CI195" s="65"/>
      <c r="CJ195" s="65"/>
      <c r="CK195" s="65"/>
      <c r="CL195" s="65"/>
      <c r="CM195" s="65"/>
      <c r="CN195" s="65"/>
    </row>
    <row r="196" spans="2:92" s="1" customFormat="1" ht="15" customHeight="1">
      <c r="B196" s="108" t="s">
        <v>23</v>
      </c>
      <c r="C196" s="2"/>
      <c r="D196" s="56">
        <v>20</v>
      </c>
      <c r="E196" s="87" t="s">
        <v>80</v>
      </c>
      <c r="F196" s="50"/>
      <c r="G196" s="50"/>
      <c r="H196" s="50"/>
      <c r="I196" s="137">
        <f t="shared" ref="I196:I197" si="43">(155*0.85)+0.439</f>
        <v>132.18899999999999</v>
      </c>
      <c r="J196" s="30">
        <f t="shared" ref="J196:J197" si="44">155*H196</f>
        <v>0</v>
      </c>
      <c r="K196" s="134" t="e">
        <f t="shared" si="25"/>
        <v>#DIV/0!</v>
      </c>
      <c r="L196" s="91">
        <f t="shared" si="26"/>
        <v>0</v>
      </c>
      <c r="M196" s="5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  <c r="AD196" s="65"/>
      <c r="AE196" s="65"/>
      <c r="AF196" s="65"/>
      <c r="AG196" s="65"/>
      <c r="AH196" s="65"/>
      <c r="AI196" s="65"/>
      <c r="AJ196" s="65"/>
      <c r="AK196" s="65"/>
      <c r="AL196" s="65"/>
      <c r="AM196" s="65"/>
      <c r="AN196" s="65"/>
      <c r="AO196" s="65"/>
      <c r="AP196" s="65"/>
      <c r="AQ196" s="65"/>
      <c r="AR196" s="65"/>
      <c r="AS196" s="65"/>
      <c r="AT196" s="65"/>
      <c r="AU196" s="65"/>
      <c r="AV196" s="65"/>
      <c r="AW196" s="65"/>
      <c r="AX196" s="65"/>
      <c r="AY196" s="65"/>
      <c r="AZ196" s="65"/>
      <c r="BA196" s="65"/>
      <c r="BB196" s="65"/>
      <c r="BC196" s="65"/>
      <c r="BD196" s="65"/>
      <c r="BE196" s="65"/>
      <c r="BF196" s="65"/>
      <c r="BG196" s="65"/>
      <c r="BH196" s="65"/>
      <c r="BI196" s="65"/>
      <c r="BJ196" s="65"/>
      <c r="BK196" s="65"/>
      <c r="BL196" s="65"/>
      <c r="BM196" s="65"/>
      <c r="BN196" s="65"/>
      <c r="BO196" s="65"/>
      <c r="BP196" s="65"/>
      <c r="BQ196" s="65"/>
      <c r="BR196" s="65"/>
      <c r="BS196" s="65"/>
      <c r="BT196" s="65"/>
      <c r="BU196" s="65"/>
      <c r="BV196" s="65"/>
      <c r="BW196" s="65"/>
      <c r="BX196" s="65"/>
      <c r="BY196" s="65"/>
      <c r="BZ196" s="65"/>
      <c r="CA196" s="65"/>
      <c r="CB196" s="65"/>
      <c r="CC196" s="65"/>
      <c r="CD196" s="65"/>
      <c r="CE196" s="65"/>
      <c r="CF196" s="65"/>
      <c r="CG196" s="65"/>
      <c r="CH196" s="65"/>
      <c r="CI196" s="65"/>
      <c r="CJ196" s="65"/>
      <c r="CK196" s="65"/>
      <c r="CL196" s="65"/>
      <c r="CM196" s="65"/>
      <c r="CN196" s="65"/>
    </row>
    <row r="197" spans="2:92" s="1" customFormat="1" ht="15" customHeight="1">
      <c r="B197" s="182" t="s">
        <v>23</v>
      </c>
      <c r="C197" s="183"/>
      <c r="D197" s="184">
        <v>20</v>
      </c>
      <c r="E197" s="175" t="s">
        <v>81</v>
      </c>
      <c r="F197" s="185"/>
      <c r="G197" s="185"/>
      <c r="H197" s="185"/>
      <c r="I197" s="186">
        <f t="shared" si="43"/>
        <v>132.18899999999999</v>
      </c>
      <c r="J197" s="187">
        <f t="shared" si="44"/>
        <v>0</v>
      </c>
      <c r="K197" s="188" t="e">
        <f t="shared" si="25"/>
        <v>#DIV/0!</v>
      </c>
      <c r="L197" s="189">
        <f t="shared" si="26"/>
        <v>0</v>
      </c>
      <c r="M197" s="5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65"/>
      <c r="AB197" s="65"/>
      <c r="AC197" s="65"/>
      <c r="AD197" s="65"/>
      <c r="AE197" s="65"/>
      <c r="AF197" s="65"/>
      <c r="AG197" s="65"/>
      <c r="AH197" s="65"/>
      <c r="AI197" s="65"/>
      <c r="AJ197" s="65"/>
      <c r="AK197" s="65"/>
      <c r="AL197" s="65"/>
      <c r="AM197" s="65"/>
      <c r="AN197" s="65"/>
      <c r="AO197" s="65"/>
      <c r="AP197" s="65"/>
      <c r="AQ197" s="65"/>
      <c r="AR197" s="65"/>
      <c r="AS197" s="65"/>
      <c r="AT197" s="65"/>
      <c r="AU197" s="65"/>
      <c r="AV197" s="65"/>
      <c r="AW197" s="65"/>
      <c r="AX197" s="65"/>
      <c r="AY197" s="65"/>
      <c r="AZ197" s="65"/>
      <c r="BA197" s="65"/>
      <c r="BB197" s="65"/>
      <c r="BC197" s="65"/>
      <c r="BD197" s="65"/>
      <c r="BE197" s="65"/>
      <c r="BF197" s="65"/>
      <c r="BG197" s="65"/>
      <c r="BH197" s="65"/>
      <c r="BI197" s="65"/>
      <c r="BJ197" s="65"/>
      <c r="BK197" s="65"/>
      <c r="BL197" s="65"/>
      <c r="BM197" s="65"/>
      <c r="BN197" s="65"/>
      <c r="BO197" s="65"/>
      <c r="BP197" s="65"/>
      <c r="BQ197" s="65"/>
      <c r="BR197" s="65"/>
      <c r="BS197" s="65"/>
      <c r="BT197" s="65"/>
      <c r="BU197" s="65"/>
      <c r="BV197" s="65"/>
      <c r="BW197" s="65"/>
      <c r="BX197" s="65"/>
      <c r="BY197" s="65"/>
      <c r="BZ197" s="65"/>
      <c r="CA197" s="65"/>
      <c r="CB197" s="65"/>
      <c r="CC197" s="65"/>
      <c r="CD197" s="65"/>
      <c r="CE197" s="65"/>
      <c r="CF197" s="65"/>
      <c r="CG197" s="65"/>
      <c r="CH197" s="65"/>
      <c r="CI197" s="65"/>
      <c r="CJ197" s="65"/>
      <c r="CK197" s="65"/>
      <c r="CL197" s="65"/>
      <c r="CM197" s="65"/>
      <c r="CN197" s="65"/>
    </row>
    <row r="198" spans="2:92" s="1" customFormat="1" ht="15" customHeight="1">
      <c r="B198" s="108" t="s">
        <v>23</v>
      </c>
      <c r="C198" s="2"/>
      <c r="D198" s="56">
        <v>20</v>
      </c>
      <c r="E198" s="87" t="s">
        <v>82</v>
      </c>
      <c r="F198" s="50"/>
      <c r="G198" s="50"/>
      <c r="H198" s="50">
        <v>10</v>
      </c>
      <c r="I198" s="137">
        <f>85*0.85</f>
        <v>72.25</v>
      </c>
      <c r="J198" s="30">
        <f>85*H198</f>
        <v>850</v>
      </c>
      <c r="K198" s="134">
        <f t="shared" si="25"/>
        <v>0.15000000000000002</v>
      </c>
      <c r="L198" s="91">
        <f t="shared" si="26"/>
        <v>722.5</v>
      </c>
      <c r="M198" s="5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5"/>
      <c r="AB198" s="65"/>
      <c r="AC198" s="65"/>
      <c r="AD198" s="65"/>
      <c r="AE198" s="65"/>
      <c r="AF198" s="65"/>
      <c r="AG198" s="65"/>
      <c r="AH198" s="65"/>
      <c r="AI198" s="65"/>
      <c r="AJ198" s="65"/>
      <c r="AK198" s="65"/>
      <c r="AL198" s="65"/>
      <c r="AM198" s="65"/>
      <c r="AN198" s="65"/>
      <c r="AO198" s="65"/>
      <c r="AP198" s="65"/>
      <c r="AQ198" s="65"/>
      <c r="AR198" s="65"/>
      <c r="AS198" s="65"/>
      <c r="AT198" s="65"/>
      <c r="AU198" s="65"/>
      <c r="AV198" s="65"/>
      <c r="AW198" s="65"/>
      <c r="AX198" s="65"/>
      <c r="AY198" s="65"/>
      <c r="AZ198" s="65"/>
      <c r="BA198" s="65"/>
      <c r="BB198" s="65"/>
      <c r="BC198" s="65"/>
      <c r="BD198" s="65"/>
      <c r="BE198" s="65"/>
      <c r="BF198" s="65"/>
      <c r="BG198" s="65"/>
      <c r="BH198" s="65"/>
      <c r="BI198" s="65"/>
      <c r="BJ198" s="65"/>
      <c r="BK198" s="65"/>
      <c r="BL198" s="65"/>
      <c r="BM198" s="65"/>
      <c r="BN198" s="65"/>
      <c r="BO198" s="65"/>
      <c r="BP198" s="65"/>
      <c r="BQ198" s="65"/>
      <c r="BR198" s="65"/>
      <c r="BS198" s="65"/>
      <c r="BT198" s="65"/>
      <c r="BU198" s="65"/>
      <c r="BV198" s="65"/>
      <c r="BW198" s="65"/>
      <c r="BX198" s="65"/>
      <c r="BY198" s="65"/>
      <c r="BZ198" s="65"/>
      <c r="CA198" s="65"/>
      <c r="CB198" s="65"/>
      <c r="CC198" s="65"/>
      <c r="CD198" s="65"/>
      <c r="CE198" s="65"/>
      <c r="CF198" s="65"/>
      <c r="CG198" s="65"/>
      <c r="CH198" s="65"/>
      <c r="CI198" s="65"/>
      <c r="CJ198" s="65"/>
      <c r="CK198" s="65"/>
      <c r="CL198" s="65"/>
      <c r="CM198" s="65"/>
      <c r="CN198" s="65"/>
    </row>
    <row r="199" spans="2:92" s="1" customFormat="1" ht="15" customHeight="1">
      <c r="B199" s="108" t="s">
        <v>23</v>
      </c>
      <c r="C199" s="2"/>
      <c r="D199" s="56">
        <v>20</v>
      </c>
      <c r="E199" s="87" t="s">
        <v>83</v>
      </c>
      <c r="F199" s="50"/>
      <c r="G199" s="50"/>
      <c r="H199" s="50"/>
      <c r="I199" s="137">
        <f t="shared" ref="I199:I203" si="45">85*0.85</f>
        <v>72.25</v>
      </c>
      <c r="J199" s="30">
        <f t="shared" ref="J199:J203" si="46">85*H199</f>
        <v>0</v>
      </c>
      <c r="K199" s="134" t="e">
        <f t="shared" si="25"/>
        <v>#DIV/0!</v>
      </c>
      <c r="L199" s="91">
        <f t="shared" si="26"/>
        <v>0</v>
      </c>
      <c r="M199" s="5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  <c r="AE199" s="65"/>
      <c r="AF199" s="65"/>
      <c r="AG199" s="65"/>
      <c r="AH199" s="65"/>
      <c r="AI199" s="65"/>
      <c r="AJ199" s="65"/>
      <c r="AK199" s="65"/>
      <c r="AL199" s="65"/>
      <c r="AM199" s="65"/>
      <c r="AN199" s="65"/>
      <c r="AO199" s="65"/>
      <c r="AP199" s="65"/>
      <c r="AQ199" s="65"/>
      <c r="AR199" s="65"/>
      <c r="AS199" s="65"/>
      <c r="AT199" s="65"/>
      <c r="AU199" s="65"/>
      <c r="AV199" s="65"/>
      <c r="AW199" s="65"/>
      <c r="AX199" s="65"/>
      <c r="AY199" s="65"/>
      <c r="AZ199" s="65"/>
      <c r="BA199" s="65"/>
      <c r="BB199" s="65"/>
      <c r="BC199" s="65"/>
      <c r="BD199" s="65"/>
      <c r="BE199" s="65"/>
      <c r="BF199" s="65"/>
      <c r="BG199" s="65"/>
      <c r="BH199" s="65"/>
      <c r="BI199" s="65"/>
      <c r="BJ199" s="65"/>
      <c r="BK199" s="65"/>
      <c r="BL199" s="65"/>
      <c r="BM199" s="65"/>
      <c r="BN199" s="65"/>
      <c r="BO199" s="65"/>
      <c r="BP199" s="65"/>
      <c r="BQ199" s="65"/>
      <c r="BR199" s="65"/>
      <c r="BS199" s="65"/>
      <c r="BT199" s="65"/>
      <c r="BU199" s="65"/>
      <c r="BV199" s="65"/>
      <c r="BW199" s="65"/>
      <c r="BX199" s="65"/>
      <c r="BY199" s="65"/>
      <c r="BZ199" s="65"/>
      <c r="CA199" s="65"/>
      <c r="CB199" s="65"/>
      <c r="CC199" s="65"/>
      <c r="CD199" s="65"/>
      <c r="CE199" s="65"/>
      <c r="CF199" s="65"/>
      <c r="CG199" s="65"/>
      <c r="CH199" s="65"/>
      <c r="CI199" s="65"/>
      <c r="CJ199" s="65"/>
      <c r="CK199" s="65"/>
      <c r="CL199" s="65"/>
      <c r="CM199" s="65"/>
      <c r="CN199" s="65"/>
    </row>
    <row r="200" spans="2:92" s="1" customFormat="1" ht="15" customHeight="1">
      <c r="B200" s="108" t="s">
        <v>23</v>
      </c>
      <c r="C200" s="2"/>
      <c r="D200" s="56">
        <v>20</v>
      </c>
      <c r="E200" s="87" t="s">
        <v>84</v>
      </c>
      <c r="F200" s="50"/>
      <c r="G200" s="50"/>
      <c r="H200" s="50"/>
      <c r="I200" s="137">
        <f t="shared" si="45"/>
        <v>72.25</v>
      </c>
      <c r="J200" s="30">
        <f t="shared" si="46"/>
        <v>0</v>
      </c>
      <c r="K200" s="134" t="e">
        <f t="shared" si="25"/>
        <v>#DIV/0!</v>
      </c>
      <c r="L200" s="91">
        <f t="shared" si="26"/>
        <v>0</v>
      </c>
      <c r="M200" s="5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  <c r="AE200" s="65"/>
      <c r="AF200" s="65"/>
      <c r="AG200" s="65"/>
      <c r="AH200" s="65"/>
      <c r="AI200" s="65"/>
      <c r="AJ200" s="65"/>
      <c r="AK200" s="65"/>
      <c r="AL200" s="65"/>
      <c r="AM200" s="65"/>
      <c r="AN200" s="65"/>
      <c r="AO200" s="65"/>
      <c r="AP200" s="65"/>
      <c r="AQ200" s="65"/>
      <c r="AR200" s="65"/>
      <c r="AS200" s="65"/>
      <c r="AT200" s="65"/>
      <c r="AU200" s="65"/>
      <c r="AV200" s="65"/>
      <c r="AW200" s="65"/>
      <c r="AX200" s="65"/>
      <c r="AY200" s="65"/>
      <c r="AZ200" s="65"/>
      <c r="BA200" s="65"/>
      <c r="BB200" s="65"/>
      <c r="BC200" s="65"/>
      <c r="BD200" s="65"/>
      <c r="BE200" s="65"/>
      <c r="BF200" s="65"/>
      <c r="BG200" s="65"/>
      <c r="BH200" s="65"/>
      <c r="BI200" s="65"/>
      <c r="BJ200" s="65"/>
      <c r="BK200" s="65"/>
      <c r="BL200" s="65"/>
      <c r="BM200" s="65"/>
      <c r="BN200" s="65"/>
      <c r="BO200" s="65"/>
      <c r="BP200" s="65"/>
      <c r="BQ200" s="65"/>
      <c r="BR200" s="65"/>
      <c r="BS200" s="65"/>
      <c r="BT200" s="65"/>
      <c r="BU200" s="65"/>
      <c r="BV200" s="65"/>
      <c r="BW200" s="65"/>
      <c r="BX200" s="65"/>
      <c r="BY200" s="65"/>
      <c r="BZ200" s="65"/>
      <c r="CA200" s="65"/>
      <c r="CB200" s="65"/>
      <c r="CC200" s="65"/>
      <c r="CD200" s="65"/>
      <c r="CE200" s="65"/>
      <c r="CF200" s="65"/>
      <c r="CG200" s="65"/>
      <c r="CH200" s="65"/>
      <c r="CI200" s="65"/>
      <c r="CJ200" s="65"/>
      <c r="CK200" s="65"/>
      <c r="CL200" s="65"/>
      <c r="CM200" s="65"/>
      <c r="CN200" s="65"/>
    </row>
    <row r="201" spans="2:92" s="1" customFormat="1" ht="15" customHeight="1">
      <c r="B201" s="108" t="s">
        <v>23</v>
      </c>
      <c r="C201" s="2"/>
      <c r="D201" s="56">
        <v>20</v>
      </c>
      <c r="E201" s="87" t="s">
        <v>85</v>
      </c>
      <c r="F201" s="50"/>
      <c r="G201" s="50"/>
      <c r="H201" s="50"/>
      <c r="I201" s="137">
        <f t="shared" si="45"/>
        <v>72.25</v>
      </c>
      <c r="J201" s="30">
        <f t="shared" si="46"/>
        <v>0</v>
      </c>
      <c r="K201" s="134" t="e">
        <f t="shared" si="25"/>
        <v>#DIV/0!</v>
      </c>
      <c r="L201" s="91">
        <f t="shared" si="26"/>
        <v>0</v>
      </c>
      <c r="M201" s="5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  <c r="AE201" s="65"/>
      <c r="AF201" s="65"/>
      <c r="AG201" s="65"/>
      <c r="AH201" s="65"/>
      <c r="AI201" s="65"/>
      <c r="AJ201" s="65"/>
      <c r="AK201" s="65"/>
      <c r="AL201" s="65"/>
      <c r="AM201" s="65"/>
      <c r="AN201" s="65"/>
      <c r="AO201" s="65"/>
      <c r="AP201" s="65"/>
      <c r="AQ201" s="65"/>
      <c r="AR201" s="65"/>
      <c r="AS201" s="65"/>
      <c r="AT201" s="65"/>
      <c r="AU201" s="65"/>
      <c r="AV201" s="65"/>
      <c r="AW201" s="65"/>
      <c r="AX201" s="65"/>
      <c r="AY201" s="65"/>
      <c r="AZ201" s="65"/>
      <c r="BA201" s="65"/>
      <c r="BB201" s="65"/>
      <c r="BC201" s="65"/>
      <c r="BD201" s="65"/>
      <c r="BE201" s="65"/>
      <c r="BF201" s="65"/>
      <c r="BG201" s="65"/>
      <c r="BH201" s="65"/>
      <c r="BI201" s="65"/>
      <c r="BJ201" s="65"/>
      <c r="BK201" s="65"/>
      <c r="BL201" s="65"/>
      <c r="BM201" s="65"/>
      <c r="BN201" s="65"/>
      <c r="BO201" s="65"/>
      <c r="BP201" s="65"/>
      <c r="BQ201" s="65"/>
      <c r="BR201" s="65"/>
      <c r="BS201" s="65"/>
      <c r="BT201" s="65"/>
      <c r="BU201" s="65"/>
      <c r="BV201" s="65"/>
      <c r="BW201" s="65"/>
      <c r="BX201" s="65"/>
      <c r="BY201" s="65"/>
      <c r="BZ201" s="65"/>
      <c r="CA201" s="65"/>
      <c r="CB201" s="65"/>
      <c r="CC201" s="65"/>
      <c r="CD201" s="65"/>
      <c r="CE201" s="65"/>
      <c r="CF201" s="65"/>
      <c r="CG201" s="65"/>
      <c r="CH201" s="65"/>
      <c r="CI201" s="65"/>
      <c r="CJ201" s="65"/>
      <c r="CK201" s="65"/>
      <c r="CL201" s="65"/>
      <c r="CM201" s="65"/>
      <c r="CN201" s="65"/>
    </row>
    <row r="202" spans="2:92" s="1" customFormat="1" ht="15" customHeight="1">
      <c r="B202" s="108" t="s">
        <v>23</v>
      </c>
      <c r="C202" s="2"/>
      <c r="D202" s="56">
        <v>20</v>
      </c>
      <c r="E202" s="87" t="s">
        <v>86</v>
      </c>
      <c r="F202" s="50"/>
      <c r="G202" s="50"/>
      <c r="H202" s="50"/>
      <c r="I202" s="137">
        <f t="shared" si="45"/>
        <v>72.25</v>
      </c>
      <c r="J202" s="30">
        <f t="shared" si="46"/>
        <v>0</v>
      </c>
      <c r="K202" s="134" t="e">
        <f t="shared" si="25"/>
        <v>#DIV/0!</v>
      </c>
      <c r="L202" s="91">
        <f t="shared" si="26"/>
        <v>0</v>
      </c>
      <c r="M202" s="5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  <c r="AE202" s="65"/>
      <c r="AF202" s="65"/>
      <c r="AG202" s="65"/>
      <c r="AH202" s="65"/>
      <c r="AI202" s="65"/>
      <c r="AJ202" s="65"/>
      <c r="AK202" s="65"/>
      <c r="AL202" s="65"/>
      <c r="AM202" s="65"/>
      <c r="AN202" s="65"/>
      <c r="AO202" s="65"/>
      <c r="AP202" s="65"/>
      <c r="AQ202" s="65"/>
      <c r="AR202" s="65"/>
      <c r="AS202" s="65"/>
      <c r="AT202" s="65"/>
      <c r="AU202" s="65"/>
      <c r="AV202" s="65"/>
      <c r="AW202" s="65"/>
      <c r="AX202" s="65"/>
      <c r="AY202" s="65"/>
      <c r="AZ202" s="65"/>
      <c r="BA202" s="65"/>
      <c r="BB202" s="65"/>
      <c r="BC202" s="65"/>
      <c r="BD202" s="65"/>
      <c r="BE202" s="65"/>
      <c r="BF202" s="65"/>
      <c r="BG202" s="65"/>
      <c r="BH202" s="65"/>
      <c r="BI202" s="65"/>
      <c r="BJ202" s="65"/>
      <c r="BK202" s="65"/>
      <c r="BL202" s="65"/>
      <c r="BM202" s="65"/>
      <c r="BN202" s="65"/>
      <c r="BO202" s="65"/>
      <c r="BP202" s="65"/>
      <c r="BQ202" s="65"/>
      <c r="BR202" s="65"/>
      <c r="BS202" s="65"/>
      <c r="BT202" s="65"/>
      <c r="BU202" s="65"/>
      <c r="BV202" s="65"/>
      <c r="BW202" s="65"/>
      <c r="BX202" s="65"/>
      <c r="BY202" s="65"/>
      <c r="BZ202" s="65"/>
      <c r="CA202" s="65"/>
      <c r="CB202" s="65"/>
      <c r="CC202" s="65"/>
      <c r="CD202" s="65"/>
      <c r="CE202" s="65"/>
      <c r="CF202" s="65"/>
      <c r="CG202" s="65"/>
      <c r="CH202" s="65"/>
      <c r="CI202" s="65"/>
      <c r="CJ202" s="65"/>
      <c r="CK202" s="65"/>
      <c r="CL202" s="65"/>
      <c r="CM202" s="65"/>
      <c r="CN202" s="65"/>
    </row>
    <row r="203" spans="2:92" s="1" customFormat="1" ht="15" customHeight="1">
      <c r="B203" s="182" t="s">
        <v>23</v>
      </c>
      <c r="C203" s="183"/>
      <c r="D203" s="184">
        <v>20</v>
      </c>
      <c r="E203" s="175" t="s">
        <v>87</v>
      </c>
      <c r="F203" s="185"/>
      <c r="G203" s="185"/>
      <c r="H203" s="185"/>
      <c r="I203" s="186">
        <f t="shared" si="45"/>
        <v>72.25</v>
      </c>
      <c r="J203" s="187">
        <f t="shared" si="46"/>
        <v>0</v>
      </c>
      <c r="K203" s="188" t="e">
        <f t="shared" si="25"/>
        <v>#DIV/0!</v>
      </c>
      <c r="L203" s="189">
        <f t="shared" si="26"/>
        <v>0</v>
      </c>
      <c r="M203" s="5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5"/>
      <c r="AB203" s="65"/>
      <c r="AC203" s="65"/>
      <c r="AD203" s="65"/>
      <c r="AE203" s="65"/>
      <c r="AF203" s="65"/>
      <c r="AG203" s="65"/>
      <c r="AH203" s="65"/>
      <c r="AI203" s="65"/>
      <c r="AJ203" s="65"/>
      <c r="AK203" s="65"/>
      <c r="AL203" s="65"/>
      <c r="AM203" s="65"/>
      <c r="AN203" s="65"/>
      <c r="AO203" s="65"/>
      <c r="AP203" s="65"/>
      <c r="AQ203" s="65"/>
      <c r="AR203" s="65"/>
      <c r="AS203" s="65"/>
      <c r="AT203" s="65"/>
      <c r="AU203" s="65"/>
      <c r="AV203" s="65"/>
      <c r="AW203" s="65"/>
      <c r="AX203" s="65"/>
      <c r="AY203" s="65"/>
      <c r="AZ203" s="65"/>
      <c r="BA203" s="65"/>
      <c r="BB203" s="65"/>
      <c r="BC203" s="65"/>
      <c r="BD203" s="65"/>
      <c r="BE203" s="65"/>
      <c r="BF203" s="65"/>
      <c r="BG203" s="65"/>
      <c r="BH203" s="65"/>
      <c r="BI203" s="65"/>
      <c r="BJ203" s="65"/>
      <c r="BK203" s="65"/>
      <c r="BL203" s="65"/>
      <c r="BM203" s="65"/>
      <c r="BN203" s="65"/>
      <c r="BO203" s="65"/>
      <c r="BP203" s="65"/>
      <c r="BQ203" s="65"/>
      <c r="BR203" s="65"/>
      <c r="BS203" s="65"/>
      <c r="BT203" s="65"/>
      <c r="BU203" s="65"/>
      <c r="BV203" s="65"/>
      <c r="BW203" s="65"/>
      <c r="BX203" s="65"/>
      <c r="BY203" s="65"/>
      <c r="BZ203" s="65"/>
      <c r="CA203" s="65"/>
      <c r="CB203" s="65"/>
      <c r="CC203" s="65"/>
      <c r="CD203" s="65"/>
      <c r="CE203" s="65"/>
      <c r="CF203" s="65"/>
      <c r="CG203" s="65"/>
      <c r="CH203" s="65"/>
      <c r="CI203" s="65"/>
      <c r="CJ203" s="65"/>
      <c r="CK203" s="65"/>
      <c r="CL203" s="65"/>
      <c r="CM203" s="65"/>
      <c r="CN203" s="65"/>
    </row>
    <row r="204" spans="2:92" s="1" customFormat="1" ht="15" customHeight="1">
      <c r="B204" s="108" t="s">
        <v>23</v>
      </c>
      <c r="C204" s="2"/>
      <c r="D204" s="56">
        <v>20</v>
      </c>
      <c r="E204" s="87" t="s">
        <v>88</v>
      </c>
      <c r="F204" s="50"/>
      <c r="G204" s="50"/>
      <c r="H204" s="50"/>
      <c r="I204" s="137">
        <f t="shared" ref="I204:I205" si="47">(155*0.85)+0.439</f>
        <v>132.18899999999999</v>
      </c>
      <c r="J204" s="30">
        <f t="shared" ref="J204:J205" si="48">155*H204</f>
        <v>0</v>
      </c>
      <c r="K204" s="134" t="e">
        <f t="shared" si="25"/>
        <v>#DIV/0!</v>
      </c>
      <c r="L204" s="91">
        <f t="shared" si="26"/>
        <v>0</v>
      </c>
      <c r="M204" s="5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65"/>
      <c r="AB204" s="65"/>
      <c r="AC204" s="65"/>
      <c r="AD204" s="65"/>
      <c r="AE204" s="65"/>
      <c r="AF204" s="65"/>
      <c r="AG204" s="65"/>
      <c r="AH204" s="65"/>
      <c r="AI204" s="65"/>
      <c r="AJ204" s="65"/>
      <c r="AK204" s="65"/>
      <c r="AL204" s="65"/>
      <c r="AM204" s="65"/>
      <c r="AN204" s="65"/>
      <c r="AO204" s="65"/>
      <c r="AP204" s="65"/>
      <c r="AQ204" s="65"/>
      <c r="AR204" s="65"/>
      <c r="AS204" s="65"/>
      <c r="AT204" s="65"/>
      <c r="AU204" s="65"/>
      <c r="AV204" s="65"/>
      <c r="AW204" s="65"/>
      <c r="AX204" s="65"/>
      <c r="AY204" s="65"/>
      <c r="AZ204" s="65"/>
      <c r="BA204" s="65"/>
      <c r="BB204" s="65"/>
      <c r="BC204" s="65"/>
      <c r="BD204" s="65"/>
      <c r="BE204" s="65"/>
      <c r="BF204" s="65"/>
      <c r="BG204" s="65"/>
      <c r="BH204" s="65"/>
      <c r="BI204" s="65"/>
      <c r="BJ204" s="65"/>
      <c r="BK204" s="65"/>
      <c r="BL204" s="65"/>
      <c r="BM204" s="65"/>
      <c r="BN204" s="65"/>
      <c r="BO204" s="65"/>
      <c r="BP204" s="65"/>
      <c r="BQ204" s="65"/>
      <c r="BR204" s="65"/>
      <c r="BS204" s="65"/>
      <c r="BT204" s="65"/>
      <c r="BU204" s="65"/>
      <c r="BV204" s="65"/>
      <c r="BW204" s="65"/>
      <c r="BX204" s="65"/>
      <c r="BY204" s="65"/>
      <c r="BZ204" s="65"/>
      <c r="CA204" s="65"/>
      <c r="CB204" s="65"/>
      <c r="CC204" s="65"/>
      <c r="CD204" s="65"/>
      <c r="CE204" s="65"/>
      <c r="CF204" s="65"/>
      <c r="CG204" s="65"/>
      <c r="CH204" s="65"/>
      <c r="CI204" s="65"/>
      <c r="CJ204" s="65"/>
      <c r="CK204" s="65"/>
      <c r="CL204" s="65"/>
      <c r="CM204" s="65"/>
      <c r="CN204" s="65"/>
    </row>
    <row r="205" spans="2:92" s="1" customFormat="1" ht="15" customHeight="1">
      <c r="B205" s="190" t="s">
        <v>23</v>
      </c>
      <c r="C205" s="191"/>
      <c r="D205" s="192">
        <v>20</v>
      </c>
      <c r="E205" s="168" t="s">
        <v>90</v>
      </c>
      <c r="F205" s="193"/>
      <c r="G205" s="193"/>
      <c r="H205" s="193"/>
      <c r="I205" s="194">
        <f t="shared" si="47"/>
        <v>132.18899999999999</v>
      </c>
      <c r="J205" s="195">
        <f t="shared" si="48"/>
        <v>0</v>
      </c>
      <c r="K205" s="196" t="e">
        <f t="shared" si="25"/>
        <v>#DIV/0!</v>
      </c>
      <c r="L205" s="197">
        <f t="shared" si="26"/>
        <v>0</v>
      </c>
      <c r="M205" s="5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  <c r="AA205" s="65"/>
      <c r="AB205" s="65"/>
      <c r="AC205" s="65"/>
      <c r="AD205" s="65"/>
      <c r="AE205" s="65"/>
      <c r="AF205" s="65"/>
      <c r="AG205" s="65"/>
      <c r="AH205" s="65"/>
      <c r="AI205" s="65"/>
      <c r="AJ205" s="65"/>
      <c r="AK205" s="65"/>
      <c r="AL205" s="65"/>
      <c r="AM205" s="65"/>
      <c r="AN205" s="65"/>
      <c r="AO205" s="65"/>
      <c r="AP205" s="65"/>
      <c r="AQ205" s="65"/>
      <c r="AR205" s="65"/>
      <c r="AS205" s="65"/>
      <c r="AT205" s="65"/>
      <c r="AU205" s="65"/>
      <c r="AV205" s="65"/>
      <c r="AW205" s="65"/>
      <c r="AX205" s="65"/>
      <c r="AY205" s="65"/>
      <c r="AZ205" s="65"/>
      <c r="BA205" s="65"/>
      <c r="BB205" s="65"/>
      <c r="BC205" s="65"/>
      <c r="BD205" s="65"/>
      <c r="BE205" s="65"/>
      <c r="BF205" s="65"/>
      <c r="BG205" s="65"/>
      <c r="BH205" s="65"/>
      <c r="BI205" s="65"/>
      <c r="BJ205" s="65"/>
      <c r="BK205" s="65"/>
      <c r="BL205" s="65"/>
      <c r="BM205" s="65"/>
      <c r="BN205" s="65"/>
      <c r="BO205" s="65"/>
      <c r="BP205" s="65"/>
      <c r="BQ205" s="65"/>
      <c r="BR205" s="65"/>
      <c r="BS205" s="65"/>
      <c r="BT205" s="65"/>
      <c r="BU205" s="65"/>
      <c r="BV205" s="65"/>
      <c r="BW205" s="65"/>
      <c r="BX205" s="65"/>
      <c r="BY205" s="65"/>
      <c r="BZ205" s="65"/>
      <c r="CA205" s="65"/>
      <c r="CB205" s="65"/>
      <c r="CC205" s="65"/>
      <c r="CD205" s="65"/>
      <c r="CE205" s="65"/>
      <c r="CF205" s="65"/>
      <c r="CG205" s="65"/>
      <c r="CH205" s="65"/>
      <c r="CI205" s="65"/>
      <c r="CJ205" s="65"/>
      <c r="CK205" s="65"/>
      <c r="CL205" s="65"/>
      <c r="CM205" s="65"/>
      <c r="CN205" s="65"/>
    </row>
    <row r="206" spans="2:92" s="1" customFormat="1" ht="15" customHeight="1">
      <c r="B206" s="108" t="s">
        <v>54</v>
      </c>
      <c r="C206" s="2"/>
      <c r="D206" s="56">
        <v>20</v>
      </c>
      <c r="E206" s="87" t="s">
        <v>79</v>
      </c>
      <c r="F206" s="50"/>
      <c r="G206" s="50"/>
      <c r="H206" s="50">
        <v>21</v>
      </c>
      <c r="I206" s="137">
        <f>60*0.85</f>
        <v>51</v>
      </c>
      <c r="J206" s="137">
        <f>60*H206</f>
        <v>1260</v>
      </c>
      <c r="K206" s="134">
        <f t="shared" si="25"/>
        <v>0.15000000000000002</v>
      </c>
      <c r="L206" s="91">
        <f t="shared" si="26"/>
        <v>1071</v>
      </c>
      <c r="M206" s="5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  <c r="AA206" s="65"/>
      <c r="AB206" s="65"/>
      <c r="AC206" s="65"/>
      <c r="AD206" s="65"/>
      <c r="AE206" s="65"/>
      <c r="AF206" s="65"/>
      <c r="AG206" s="65"/>
      <c r="AH206" s="65"/>
      <c r="AI206" s="65"/>
      <c r="AJ206" s="65"/>
      <c r="AK206" s="65"/>
      <c r="AL206" s="65"/>
      <c r="AM206" s="65"/>
      <c r="AN206" s="65"/>
      <c r="AO206" s="65"/>
      <c r="AP206" s="65"/>
      <c r="AQ206" s="65"/>
      <c r="AR206" s="65"/>
      <c r="AS206" s="65"/>
      <c r="AT206" s="65"/>
      <c r="AU206" s="65"/>
      <c r="AV206" s="65"/>
      <c r="AW206" s="65"/>
      <c r="AX206" s="65"/>
      <c r="AY206" s="65"/>
      <c r="AZ206" s="65"/>
      <c r="BA206" s="65"/>
      <c r="BB206" s="65"/>
      <c r="BC206" s="65"/>
      <c r="BD206" s="65"/>
      <c r="BE206" s="65"/>
      <c r="BF206" s="65"/>
      <c r="BG206" s="65"/>
      <c r="BH206" s="65"/>
      <c r="BI206" s="65"/>
      <c r="BJ206" s="65"/>
      <c r="BK206" s="65"/>
      <c r="BL206" s="65"/>
      <c r="BM206" s="65"/>
      <c r="BN206" s="65"/>
      <c r="BO206" s="65"/>
      <c r="BP206" s="65"/>
      <c r="BQ206" s="65"/>
      <c r="BR206" s="65"/>
      <c r="BS206" s="65"/>
      <c r="BT206" s="65"/>
      <c r="BU206" s="65"/>
      <c r="BV206" s="65"/>
      <c r="BW206" s="65"/>
      <c r="BX206" s="65"/>
      <c r="BY206" s="65"/>
      <c r="BZ206" s="65"/>
      <c r="CA206" s="65"/>
      <c r="CB206" s="65"/>
      <c r="CC206" s="65"/>
      <c r="CD206" s="65"/>
      <c r="CE206" s="65"/>
      <c r="CF206" s="65"/>
      <c r="CG206" s="65"/>
      <c r="CH206" s="65"/>
      <c r="CI206" s="65"/>
      <c r="CJ206" s="65"/>
      <c r="CK206" s="65"/>
      <c r="CL206" s="65"/>
      <c r="CM206" s="65"/>
      <c r="CN206" s="65"/>
    </row>
    <row r="207" spans="2:92" s="1" customFormat="1" ht="15" customHeight="1">
      <c r="B207" s="108" t="s">
        <v>54</v>
      </c>
      <c r="C207" s="2"/>
      <c r="D207" s="56">
        <v>20</v>
      </c>
      <c r="E207" s="87" t="s">
        <v>80</v>
      </c>
      <c r="F207" s="50"/>
      <c r="G207" s="50"/>
      <c r="H207" s="50"/>
      <c r="I207" s="137">
        <f t="shared" ref="I207:I208" si="49">60*0.85</f>
        <v>51</v>
      </c>
      <c r="J207" s="137">
        <f t="shared" ref="J207:J208" si="50">60*H207</f>
        <v>0</v>
      </c>
      <c r="K207" s="134" t="e">
        <f t="shared" si="25"/>
        <v>#DIV/0!</v>
      </c>
      <c r="L207" s="91">
        <f t="shared" si="26"/>
        <v>0</v>
      </c>
      <c r="M207" s="5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  <c r="AA207" s="65"/>
      <c r="AB207" s="65"/>
      <c r="AC207" s="65"/>
      <c r="AD207" s="65"/>
      <c r="AE207" s="65"/>
      <c r="AF207" s="65"/>
      <c r="AG207" s="65"/>
      <c r="AH207" s="65"/>
      <c r="AI207" s="65"/>
      <c r="AJ207" s="65"/>
      <c r="AK207" s="65"/>
      <c r="AL207" s="65"/>
      <c r="AM207" s="65"/>
      <c r="AN207" s="65"/>
      <c r="AO207" s="65"/>
      <c r="AP207" s="65"/>
      <c r="AQ207" s="65"/>
      <c r="AR207" s="65"/>
      <c r="AS207" s="65"/>
      <c r="AT207" s="65"/>
      <c r="AU207" s="65"/>
      <c r="AV207" s="65"/>
      <c r="AW207" s="65"/>
      <c r="AX207" s="65"/>
      <c r="AY207" s="65"/>
      <c r="AZ207" s="65"/>
      <c r="BA207" s="65"/>
      <c r="BB207" s="65"/>
      <c r="BC207" s="65"/>
      <c r="BD207" s="65"/>
      <c r="BE207" s="65"/>
      <c r="BF207" s="65"/>
      <c r="BG207" s="65"/>
      <c r="BH207" s="65"/>
      <c r="BI207" s="65"/>
      <c r="BJ207" s="65"/>
      <c r="BK207" s="65"/>
      <c r="BL207" s="65"/>
      <c r="BM207" s="65"/>
      <c r="BN207" s="65"/>
      <c r="BO207" s="65"/>
      <c r="BP207" s="65"/>
      <c r="BQ207" s="65"/>
      <c r="BR207" s="65"/>
      <c r="BS207" s="65"/>
      <c r="BT207" s="65"/>
      <c r="BU207" s="65"/>
      <c r="BV207" s="65"/>
      <c r="BW207" s="65"/>
      <c r="BX207" s="65"/>
      <c r="BY207" s="65"/>
      <c r="BZ207" s="65"/>
      <c r="CA207" s="65"/>
      <c r="CB207" s="65"/>
      <c r="CC207" s="65"/>
      <c r="CD207" s="65"/>
      <c r="CE207" s="65"/>
      <c r="CF207" s="65"/>
      <c r="CG207" s="65"/>
      <c r="CH207" s="65"/>
      <c r="CI207" s="65"/>
      <c r="CJ207" s="65"/>
      <c r="CK207" s="65"/>
      <c r="CL207" s="65"/>
      <c r="CM207" s="65"/>
      <c r="CN207" s="65"/>
    </row>
    <row r="208" spans="2:92" s="1" customFormat="1" ht="15" customHeight="1">
      <c r="B208" s="182" t="s">
        <v>54</v>
      </c>
      <c r="C208" s="183"/>
      <c r="D208" s="184">
        <v>20</v>
      </c>
      <c r="E208" s="175" t="s">
        <v>81</v>
      </c>
      <c r="F208" s="185"/>
      <c r="G208" s="185"/>
      <c r="H208" s="185"/>
      <c r="I208" s="186">
        <f t="shared" si="49"/>
        <v>51</v>
      </c>
      <c r="J208" s="186">
        <f t="shared" si="50"/>
        <v>0</v>
      </c>
      <c r="K208" s="188" t="e">
        <f t="shared" si="25"/>
        <v>#DIV/0!</v>
      </c>
      <c r="L208" s="189">
        <f t="shared" si="26"/>
        <v>0</v>
      </c>
      <c r="M208" s="5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  <c r="AA208" s="65"/>
      <c r="AB208" s="65"/>
      <c r="AC208" s="65"/>
      <c r="AD208" s="65"/>
      <c r="AE208" s="65"/>
      <c r="AF208" s="65"/>
      <c r="AG208" s="65"/>
      <c r="AH208" s="65"/>
      <c r="AI208" s="65"/>
      <c r="AJ208" s="65"/>
      <c r="AK208" s="65"/>
      <c r="AL208" s="65"/>
      <c r="AM208" s="65"/>
      <c r="AN208" s="65"/>
      <c r="AO208" s="65"/>
      <c r="AP208" s="65"/>
      <c r="AQ208" s="65"/>
      <c r="AR208" s="65"/>
      <c r="AS208" s="65"/>
      <c r="AT208" s="65"/>
      <c r="AU208" s="65"/>
      <c r="AV208" s="65"/>
      <c r="AW208" s="65"/>
      <c r="AX208" s="65"/>
      <c r="AY208" s="65"/>
      <c r="AZ208" s="65"/>
      <c r="BA208" s="65"/>
      <c r="BB208" s="65"/>
      <c r="BC208" s="65"/>
      <c r="BD208" s="65"/>
      <c r="BE208" s="65"/>
      <c r="BF208" s="65"/>
      <c r="BG208" s="65"/>
      <c r="BH208" s="65"/>
      <c r="BI208" s="65"/>
      <c r="BJ208" s="65"/>
      <c r="BK208" s="65"/>
      <c r="BL208" s="65"/>
      <c r="BM208" s="65"/>
      <c r="BN208" s="65"/>
      <c r="BO208" s="65"/>
      <c r="BP208" s="65"/>
      <c r="BQ208" s="65"/>
      <c r="BR208" s="65"/>
      <c r="BS208" s="65"/>
      <c r="BT208" s="65"/>
      <c r="BU208" s="65"/>
      <c r="BV208" s="65"/>
      <c r="BW208" s="65"/>
      <c r="BX208" s="65"/>
      <c r="BY208" s="65"/>
      <c r="BZ208" s="65"/>
      <c r="CA208" s="65"/>
      <c r="CB208" s="65"/>
      <c r="CC208" s="65"/>
      <c r="CD208" s="65"/>
      <c r="CE208" s="65"/>
      <c r="CF208" s="65"/>
      <c r="CG208" s="65"/>
      <c r="CH208" s="65"/>
      <c r="CI208" s="65"/>
      <c r="CJ208" s="65"/>
      <c r="CK208" s="65"/>
      <c r="CL208" s="65"/>
      <c r="CM208" s="65"/>
      <c r="CN208" s="65"/>
    </row>
    <row r="209" spans="2:92" s="1" customFormat="1" ht="15" customHeight="1">
      <c r="B209" s="108" t="s">
        <v>54</v>
      </c>
      <c r="C209" s="2"/>
      <c r="D209" s="56">
        <v>20</v>
      </c>
      <c r="E209" s="87" t="s">
        <v>82</v>
      </c>
      <c r="F209" s="50"/>
      <c r="G209" s="50"/>
      <c r="H209" s="50">
        <v>21</v>
      </c>
      <c r="I209" s="137">
        <f>45*0.85</f>
        <v>38.25</v>
      </c>
      <c r="J209" s="137">
        <f>45*H209</f>
        <v>945</v>
      </c>
      <c r="K209" s="134">
        <f t="shared" si="25"/>
        <v>0.15000000000000002</v>
      </c>
      <c r="L209" s="91">
        <f t="shared" si="26"/>
        <v>803.25</v>
      </c>
      <c r="M209" s="5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  <c r="AA209" s="65"/>
      <c r="AB209" s="65"/>
      <c r="AC209" s="65"/>
      <c r="AD209" s="65"/>
      <c r="AE209" s="65"/>
      <c r="AF209" s="65"/>
      <c r="AG209" s="65"/>
      <c r="AH209" s="65"/>
      <c r="AI209" s="65"/>
      <c r="AJ209" s="65"/>
      <c r="AK209" s="65"/>
      <c r="AL209" s="65"/>
      <c r="AM209" s="65"/>
      <c r="AN209" s="65"/>
      <c r="AO209" s="65"/>
      <c r="AP209" s="65"/>
      <c r="AQ209" s="65"/>
      <c r="AR209" s="65"/>
      <c r="AS209" s="65"/>
      <c r="AT209" s="65"/>
      <c r="AU209" s="65"/>
      <c r="AV209" s="65"/>
      <c r="AW209" s="65"/>
      <c r="AX209" s="65"/>
      <c r="AY209" s="65"/>
      <c r="AZ209" s="65"/>
      <c r="BA209" s="65"/>
      <c r="BB209" s="65"/>
      <c r="BC209" s="65"/>
      <c r="BD209" s="65"/>
      <c r="BE209" s="65"/>
      <c r="BF209" s="65"/>
      <c r="BG209" s="65"/>
      <c r="BH209" s="65"/>
      <c r="BI209" s="65"/>
      <c r="BJ209" s="65"/>
      <c r="BK209" s="65"/>
      <c r="BL209" s="65"/>
      <c r="BM209" s="65"/>
      <c r="BN209" s="65"/>
      <c r="BO209" s="65"/>
      <c r="BP209" s="65"/>
      <c r="BQ209" s="65"/>
      <c r="BR209" s="65"/>
      <c r="BS209" s="65"/>
      <c r="BT209" s="65"/>
      <c r="BU209" s="65"/>
      <c r="BV209" s="65"/>
      <c r="BW209" s="65"/>
      <c r="BX209" s="65"/>
      <c r="BY209" s="65"/>
      <c r="BZ209" s="65"/>
      <c r="CA209" s="65"/>
      <c r="CB209" s="65"/>
      <c r="CC209" s="65"/>
      <c r="CD209" s="65"/>
      <c r="CE209" s="65"/>
      <c r="CF209" s="65"/>
      <c r="CG209" s="65"/>
      <c r="CH209" s="65"/>
      <c r="CI209" s="65"/>
      <c r="CJ209" s="65"/>
      <c r="CK209" s="65"/>
      <c r="CL209" s="65"/>
      <c r="CM209" s="65"/>
      <c r="CN209" s="65"/>
    </row>
    <row r="210" spans="2:92" s="1" customFormat="1" ht="15" customHeight="1">
      <c r="B210" s="108" t="s">
        <v>54</v>
      </c>
      <c r="C210" s="2"/>
      <c r="D210" s="56">
        <v>20</v>
      </c>
      <c r="E210" s="87" t="s">
        <v>83</v>
      </c>
      <c r="F210" s="50"/>
      <c r="G210" s="50"/>
      <c r="H210" s="50"/>
      <c r="I210" s="137">
        <f t="shared" ref="I210:I214" si="51">45*0.85</f>
        <v>38.25</v>
      </c>
      <c r="J210" s="137">
        <f t="shared" ref="J210:J214" si="52">45*H210</f>
        <v>0</v>
      </c>
      <c r="K210" s="134" t="e">
        <f t="shared" si="25"/>
        <v>#DIV/0!</v>
      </c>
      <c r="L210" s="91">
        <f t="shared" si="26"/>
        <v>0</v>
      </c>
      <c r="M210" s="5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  <c r="AA210" s="65"/>
      <c r="AB210" s="65"/>
      <c r="AC210" s="65"/>
      <c r="AD210" s="65"/>
      <c r="AE210" s="65"/>
      <c r="AF210" s="65"/>
      <c r="AG210" s="65"/>
      <c r="AH210" s="65"/>
      <c r="AI210" s="65"/>
      <c r="AJ210" s="65"/>
      <c r="AK210" s="65"/>
      <c r="AL210" s="65"/>
      <c r="AM210" s="65"/>
      <c r="AN210" s="65"/>
      <c r="AO210" s="65"/>
      <c r="AP210" s="65"/>
      <c r="AQ210" s="65"/>
      <c r="AR210" s="65"/>
      <c r="AS210" s="65"/>
      <c r="AT210" s="65"/>
      <c r="AU210" s="65"/>
      <c r="AV210" s="65"/>
      <c r="AW210" s="65"/>
      <c r="AX210" s="65"/>
      <c r="AY210" s="65"/>
      <c r="AZ210" s="65"/>
      <c r="BA210" s="65"/>
      <c r="BB210" s="65"/>
      <c r="BC210" s="65"/>
      <c r="BD210" s="65"/>
      <c r="BE210" s="65"/>
      <c r="BF210" s="65"/>
      <c r="BG210" s="65"/>
      <c r="BH210" s="65"/>
      <c r="BI210" s="65"/>
      <c r="BJ210" s="65"/>
      <c r="BK210" s="65"/>
      <c r="BL210" s="65"/>
      <c r="BM210" s="65"/>
      <c r="BN210" s="65"/>
      <c r="BO210" s="65"/>
      <c r="BP210" s="65"/>
      <c r="BQ210" s="65"/>
      <c r="BR210" s="65"/>
      <c r="BS210" s="65"/>
      <c r="BT210" s="65"/>
      <c r="BU210" s="65"/>
      <c r="BV210" s="65"/>
      <c r="BW210" s="65"/>
      <c r="BX210" s="65"/>
      <c r="BY210" s="65"/>
      <c r="BZ210" s="65"/>
      <c r="CA210" s="65"/>
      <c r="CB210" s="65"/>
      <c r="CC210" s="65"/>
      <c r="CD210" s="65"/>
      <c r="CE210" s="65"/>
      <c r="CF210" s="65"/>
      <c r="CG210" s="65"/>
      <c r="CH210" s="65"/>
      <c r="CI210" s="65"/>
      <c r="CJ210" s="65"/>
      <c r="CK210" s="65"/>
      <c r="CL210" s="65"/>
      <c r="CM210" s="65"/>
      <c r="CN210" s="65"/>
    </row>
    <row r="211" spans="2:92" s="1" customFormat="1" ht="15" customHeight="1">
      <c r="B211" s="108" t="s">
        <v>54</v>
      </c>
      <c r="C211" s="2"/>
      <c r="D211" s="56">
        <v>20</v>
      </c>
      <c r="E211" s="87" t="s">
        <v>84</v>
      </c>
      <c r="F211" s="50"/>
      <c r="G211" s="50"/>
      <c r="H211" s="50"/>
      <c r="I211" s="137">
        <f t="shared" si="51"/>
        <v>38.25</v>
      </c>
      <c r="J211" s="137">
        <f t="shared" si="52"/>
        <v>0</v>
      </c>
      <c r="K211" s="134" t="e">
        <f t="shared" si="25"/>
        <v>#DIV/0!</v>
      </c>
      <c r="L211" s="91">
        <f t="shared" si="26"/>
        <v>0</v>
      </c>
      <c r="M211" s="5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  <c r="AA211" s="65"/>
      <c r="AB211" s="65"/>
      <c r="AC211" s="65"/>
      <c r="AD211" s="65"/>
      <c r="AE211" s="65"/>
      <c r="AF211" s="65"/>
      <c r="AG211" s="65"/>
      <c r="AH211" s="65"/>
      <c r="AI211" s="65"/>
      <c r="AJ211" s="65"/>
      <c r="AK211" s="65"/>
      <c r="AL211" s="65"/>
      <c r="AM211" s="65"/>
      <c r="AN211" s="65"/>
      <c r="AO211" s="65"/>
      <c r="AP211" s="65"/>
      <c r="AQ211" s="65"/>
      <c r="AR211" s="65"/>
      <c r="AS211" s="65"/>
      <c r="AT211" s="65"/>
      <c r="AU211" s="65"/>
      <c r="AV211" s="65"/>
      <c r="AW211" s="65"/>
      <c r="AX211" s="65"/>
      <c r="AY211" s="65"/>
      <c r="AZ211" s="65"/>
      <c r="BA211" s="65"/>
      <c r="BB211" s="65"/>
      <c r="BC211" s="65"/>
      <c r="BD211" s="65"/>
      <c r="BE211" s="65"/>
      <c r="BF211" s="65"/>
      <c r="BG211" s="65"/>
      <c r="BH211" s="65"/>
      <c r="BI211" s="65"/>
      <c r="BJ211" s="65"/>
      <c r="BK211" s="65"/>
      <c r="BL211" s="65"/>
      <c r="BM211" s="65"/>
      <c r="BN211" s="65"/>
      <c r="BO211" s="65"/>
      <c r="BP211" s="65"/>
      <c r="BQ211" s="65"/>
      <c r="BR211" s="65"/>
      <c r="BS211" s="65"/>
      <c r="BT211" s="65"/>
      <c r="BU211" s="65"/>
      <c r="BV211" s="65"/>
      <c r="BW211" s="65"/>
      <c r="BX211" s="65"/>
      <c r="BY211" s="65"/>
      <c r="BZ211" s="65"/>
      <c r="CA211" s="65"/>
      <c r="CB211" s="65"/>
      <c r="CC211" s="65"/>
      <c r="CD211" s="65"/>
      <c r="CE211" s="65"/>
      <c r="CF211" s="65"/>
      <c r="CG211" s="65"/>
      <c r="CH211" s="65"/>
      <c r="CI211" s="65"/>
      <c r="CJ211" s="65"/>
      <c r="CK211" s="65"/>
      <c r="CL211" s="65"/>
      <c r="CM211" s="65"/>
      <c r="CN211" s="65"/>
    </row>
    <row r="212" spans="2:92" s="1" customFormat="1" ht="15" customHeight="1">
      <c r="B212" s="108" t="s">
        <v>54</v>
      </c>
      <c r="C212" s="2"/>
      <c r="D212" s="56">
        <v>20</v>
      </c>
      <c r="E212" s="87" t="s">
        <v>85</v>
      </c>
      <c r="F212" s="50"/>
      <c r="G212" s="50"/>
      <c r="H212" s="50"/>
      <c r="I212" s="137">
        <f t="shared" si="51"/>
        <v>38.25</v>
      </c>
      <c r="J212" s="137">
        <f t="shared" si="52"/>
        <v>0</v>
      </c>
      <c r="K212" s="134" t="e">
        <f t="shared" si="25"/>
        <v>#DIV/0!</v>
      </c>
      <c r="L212" s="91">
        <f t="shared" si="26"/>
        <v>0</v>
      </c>
      <c r="M212" s="5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  <c r="AA212" s="65"/>
      <c r="AB212" s="65"/>
      <c r="AC212" s="65"/>
      <c r="AD212" s="65"/>
      <c r="AE212" s="65"/>
      <c r="AF212" s="65"/>
      <c r="AG212" s="65"/>
      <c r="AH212" s="65"/>
      <c r="AI212" s="65"/>
      <c r="AJ212" s="65"/>
      <c r="AK212" s="65"/>
      <c r="AL212" s="65"/>
      <c r="AM212" s="65"/>
      <c r="AN212" s="65"/>
      <c r="AO212" s="65"/>
      <c r="AP212" s="65"/>
      <c r="AQ212" s="65"/>
      <c r="AR212" s="65"/>
      <c r="AS212" s="65"/>
      <c r="AT212" s="65"/>
      <c r="AU212" s="65"/>
      <c r="AV212" s="65"/>
      <c r="AW212" s="65"/>
      <c r="AX212" s="65"/>
      <c r="AY212" s="65"/>
      <c r="AZ212" s="65"/>
      <c r="BA212" s="65"/>
      <c r="BB212" s="65"/>
      <c r="BC212" s="65"/>
      <c r="BD212" s="65"/>
      <c r="BE212" s="65"/>
      <c r="BF212" s="65"/>
      <c r="BG212" s="65"/>
      <c r="BH212" s="65"/>
      <c r="BI212" s="65"/>
      <c r="BJ212" s="65"/>
      <c r="BK212" s="65"/>
      <c r="BL212" s="65"/>
      <c r="BM212" s="65"/>
      <c r="BN212" s="65"/>
      <c r="BO212" s="65"/>
      <c r="BP212" s="65"/>
      <c r="BQ212" s="65"/>
      <c r="BR212" s="65"/>
      <c r="BS212" s="65"/>
      <c r="BT212" s="65"/>
      <c r="BU212" s="65"/>
      <c r="BV212" s="65"/>
      <c r="BW212" s="65"/>
      <c r="BX212" s="65"/>
      <c r="BY212" s="65"/>
      <c r="BZ212" s="65"/>
      <c r="CA212" s="65"/>
      <c r="CB212" s="65"/>
      <c r="CC212" s="65"/>
      <c r="CD212" s="65"/>
      <c r="CE212" s="65"/>
      <c r="CF212" s="65"/>
      <c r="CG212" s="65"/>
      <c r="CH212" s="65"/>
      <c r="CI212" s="65"/>
      <c r="CJ212" s="65"/>
      <c r="CK212" s="65"/>
      <c r="CL212" s="65"/>
      <c r="CM212" s="65"/>
      <c r="CN212" s="65"/>
    </row>
    <row r="213" spans="2:92" s="1" customFormat="1" ht="15" customHeight="1">
      <c r="B213" s="108" t="s">
        <v>54</v>
      </c>
      <c r="C213" s="2"/>
      <c r="D213" s="56">
        <v>20</v>
      </c>
      <c r="E213" s="87" t="s">
        <v>86</v>
      </c>
      <c r="F213" s="50"/>
      <c r="G213" s="50"/>
      <c r="H213" s="50"/>
      <c r="I213" s="137">
        <f t="shared" si="51"/>
        <v>38.25</v>
      </c>
      <c r="J213" s="137">
        <f t="shared" si="52"/>
        <v>0</v>
      </c>
      <c r="K213" s="134" t="e">
        <f t="shared" si="25"/>
        <v>#DIV/0!</v>
      </c>
      <c r="L213" s="91">
        <f t="shared" si="26"/>
        <v>0</v>
      </c>
      <c r="M213" s="5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  <c r="AA213" s="65"/>
      <c r="AB213" s="65"/>
      <c r="AC213" s="65"/>
      <c r="AD213" s="65"/>
      <c r="AE213" s="65"/>
      <c r="AF213" s="65"/>
      <c r="AG213" s="65"/>
      <c r="AH213" s="65"/>
      <c r="AI213" s="65"/>
      <c r="AJ213" s="65"/>
      <c r="AK213" s="65"/>
      <c r="AL213" s="65"/>
      <c r="AM213" s="65"/>
      <c r="AN213" s="65"/>
      <c r="AO213" s="65"/>
      <c r="AP213" s="65"/>
      <c r="AQ213" s="65"/>
      <c r="AR213" s="65"/>
      <c r="AS213" s="65"/>
      <c r="AT213" s="65"/>
      <c r="AU213" s="65"/>
      <c r="AV213" s="65"/>
      <c r="AW213" s="65"/>
      <c r="AX213" s="65"/>
      <c r="AY213" s="65"/>
      <c r="AZ213" s="65"/>
      <c r="BA213" s="65"/>
      <c r="BB213" s="65"/>
      <c r="BC213" s="65"/>
      <c r="BD213" s="65"/>
      <c r="BE213" s="65"/>
      <c r="BF213" s="65"/>
      <c r="BG213" s="65"/>
      <c r="BH213" s="65"/>
      <c r="BI213" s="65"/>
      <c r="BJ213" s="65"/>
      <c r="BK213" s="65"/>
      <c r="BL213" s="65"/>
      <c r="BM213" s="65"/>
      <c r="BN213" s="65"/>
      <c r="BO213" s="65"/>
      <c r="BP213" s="65"/>
      <c r="BQ213" s="65"/>
      <c r="BR213" s="65"/>
      <c r="BS213" s="65"/>
      <c r="BT213" s="65"/>
      <c r="BU213" s="65"/>
      <c r="BV213" s="65"/>
      <c r="BW213" s="65"/>
      <c r="BX213" s="65"/>
      <c r="BY213" s="65"/>
      <c r="BZ213" s="65"/>
      <c r="CA213" s="65"/>
      <c r="CB213" s="65"/>
      <c r="CC213" s="65"/>
      <c r="CD213" s="65"/>
      <c r="CE213" s="65"/>
      <c r="CF213" s="65"/>
      <c r="CG213" s="65"/>
      <c r="CH213" s="65"/>
      <c r="CI213" s="65"/>
      <c r="CJ213" s="65"/>
      <c r="CK213" s="65"/>
      <c r="CL213" s="65"/>
      <c r="CM213" s="65"/>
      <c r="CN213" s="65"/>
    </row>
    <row r="214" spans="2:92" s="1" customFormat="1" ht="15" customHeight="1">
      <c r="B214" s="182" t="s">
        <v>54</v>
      </c>
      <c r="C214" s="183"/>
      <c r="D214" s="184">
        <v>20</v>
      </c>
      <c r="E214" s="175" t="s">
        <v>87</v>
      </c>
      <c r="F214" s="185"/>
      <c r="G214" s="185"/>
      <c r="H214" s="185"/>
      <c r="I214" s="186">
        <f t="shared" si="51"/>
        <v>38.25</v>
      </c>
      <c r="J214" s="186">
        <f t="shared" si="52"/>
        <v>0</v>
      </c>
      <c r="K214" s="188" t="e">
        <f t="shared" si="25"/>
        <v>#DIV/0!</v>
      </c>
      <c r="L214" s="189">
        <f t="shared" si="26"/>
        <v>0</v>
      </c>
      <c r="M214" s="5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  <c r="AD214" s="65"/>
      <c r="AE214" s="65"/>
      <c r="AF214" s="65"/>
      <c r="AG214" s="65"/>
      <c r="AH214" s="65"/>
      <c r="AI214" s="65"/>
      <c r="AJ214" s="65"/>
      <c r="AK214" s="65"/>
      <c r="AL214" s="65"/>
      <c r="AM214" s="65"/>
      <c r="AN214" s="65"/>
      <c r="AO214" s="65"/>
      <c r="AP214" s="65"/>
      <c r="AQ214" s="65"/>
      <c r="AR214" s="65"/>
      <c r="AS214" s="65"/>
      <c r="AT214" s="65"/>
      <c r="AU214" s="65"/>
      <c r="AV214" s="65"/>
      <c r="AW214" s="65"/>
      <c r="AX214" s="65"/>
      <c r="AY214" s="65"/>
      <c r="AZ214" s="65"/>
      <c r="BA214" s="65"/>
      <c r="BB214" s="65"/>
      <c r="BC214" s="65"/>
      <c r="BD214" s="65"/>
      <c r="BE214" s="65"/>
      <c r="BF214" s="65"/>
      <c r="BG214" s="65"/>
      <c r="BH214" s="65"/>
      <c r="BI214" s="65"/>
      <c r="BJ214" s="65"/>
      <c r="BK214" s="65"/>
      <c r="BL214" s="65"/>
      <c r="BM214" s="65"/>
      <c r="BN214" s="65"/>
      <c r="BO214" s="65"/>
      <c r="BP214" s="65"/>
      <c r="BQ214" s="65"/>
      <c r="BR214" s="65"/>
      <c r="BS214" s="65"/>
      <c r="BT214" s="65"/>
      <c r="BU214" s="65"/>
      <c r="BV214" s="65"/>
      <c r="BW214" s="65"/>
      <c r="BX214" s="65"/>
      <c r="BY214" s="65"/>
      <c r="BZ214" s="65"/>
      <c r="CA214" s="65"/>
      <c r="CB214" s="65"/>
      <c r="CC214" s="65"/>
      <c r="CD214" s="65"/>
      <c r="CE214" s="65"/>
      <c r="CF214" s="65"/>
      <c r="CG214" s="65"/>
      <c r="CH214" s="65"/>
      <c r="CI214" s="65"/>
      <c r="CJ214" s="65"/>
      <c r="CK214" s="65"/>
      <c r="CL214" s="65"/>
      <c r="CM214" s="65"/>
      <c r="CN214" s="65"/>
    </row>
    <row r="215" spans="2:92" s="1" customFormat="1" ht="15" customHeight="1">
      <c r="B215" s="108" t="s">
        <v>54</v>
      </c>
      <c r="C215" s="2"/>
      <c r="D215" s="56">
        <v>20</v>
      </c>
      <c r="E215" s="87" t="s">
        <v>88</v>
      </c>
      <c r="F215" s="50"/>
      <c r="G215" s="50"/>
      <c r="H215" s="50"/>
      <c r="I215" s="137">
        <f t="shared" ref="I215:I216" si="53">60*0.85</f>
        <v>51</v>
      </c>
      <c r="J215" s="137">
        <f t="shared" ref="J215:J216" si="54">60*H215</f>
        <v>0</v>
      </c>
      <c r="K215" s="134" t="e">
        <f t="shared" si="25"/>
        <v>#DIV/0!</v>
      </c>
      <c r="L215" s="91">
        <f t="shared" si="26"/>
        <v>0</v>
      </c>
      <c r="M215" s="5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5"/>
      <c r="AB215" s="65"/>
      <c r="AC215" s="65"/>
      <c r="AD215" s="65"/>
      <c r="AE215" s="65"/>
      <c r="AF215" s="65"/>
      <c r="AG215" s="65"/>
      <c r="AH215" s="65"/>
      <c r="AI215" s="65"/>
      <c r="AJ215" s="65"/>
      <c r="AK215" s="65"/>
      <c r="AL215" s="65"/>
      <c r="AM215" s="65"/>
      <c r="AN215" s="65"/>
      <c r="AO215" s="65"/>
      <c r="AP215" s="65"/>
      <c r="AQ215" s="65"/>
      <c r="AR215" s="65"/>
      <c r="AS215" s="65"/>
      <c r="AT215" s="65"/>
      <c r="AU215" s="65"/>
      <c r="AV215" s="65"/>
      <c r="AW215" s="65"/>
      <c r="AX215" s="65"/>
      <c r="AY215" s="65"/>
      <c r="AZ215" s="65"/>
      <c r="BA215" s="65"/>
      <c r="BB215" s="65"/>
      <c r="BC215" s="65"/>
      <c r="BD215" s="65"/>
      <c r="BE215" s="65"/>
      <c r="BF215" s="65"/>
      <c r="BG215" s="65"/>
      <c r="BH215" s="65"/>
      <c r="BI215" s="65"/>
      <c r="BJ215" s="65"/>
      <c r="BK215" s="65"/>
      <c r="BL215" s="65"/>
      <c r="BM215" s="65"/>
      <c r="BN215" s="65"/>
      <c r="BO215" s="65"/>
      <c r="BP215" s="65"/>
      <c r="BQ215" s="65"/>
      <c r="BR215" s="65"/>
      <c r="BS215" s="65"/>
      <c r="BT215" s="65"/>
      <c r="BU215" s="65"/>
      <c r="BV215" s="65"/>
      <c r="BW215" s="65"/>
      <c r="BX215" s="65"/>
      <c r="BY215" s="65"/>
      <c r="BZ215" s="65"/>
      <c r="CA215" s="65"/>
      <c r="CB215" s="65"/>
      <c r="CC215" s="65"/>
      <c r="CD215" s="65"/>
      <c r="CE215" s="65"/>
      <c r="CF215" s="65"/>
      <c r="CG215" s="65"/>
      <c r="CH215" s="65"/>
      <c r="CI215" s="65"/>
      <c r="CJ215" s="65"/>
      <c r="CK215" s="65"/>
      <c r="CL215" s="65"/>
      <c r="CM215" s="65"/>
      <c r="CN215" s="65"/>
    </row>
    <row r="216" spans="2:92" s="1" customFormat="1" ht="15" customHeight="1">
      <c r="B216" s="190" t="s">
        <v>54</v>
      </c>
      <c r="C216" s="191"/>
      <c r="D216" s="192">
        <v>20</v>
      </c>
      <c r="E216" s="168" t="s">
        <v>90</v>
      </c>
      <c r="F216" s="193"/>
      <c r="G216" s="193"/>
      <c r="H216" s="193"/>
      <c r="I216" s="194">
        <f t="shared" si="53"/>
        <v>51</v>
      </c>
      <c r="J216" s="194">
        <f t="shared" si="54"/>
        <v>0</v>
      </c>
      <c r="K216" s="196" t="e">
        <f t="shared" si="25"/>
        <v>#DIV/0!</v>
      </c>
      <c r="L216" s="197">
        <f t="shared" si="26"/>
        <v>0</v>
      </c>
      <c r="M216" s="5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  <c r="AA216" s="65"/>
      <c r="AB216" s="65"/>
      <c r="AC216" s="65"/>
      <c r="AD216" s="65"/>
      <c r="AE216" s="65"/>
      <c r="AF216" s="65"/>
      <c r="AG216" s="65"/>
      <c r="AH216" s="65"/>
      <c r="AI216" s="65"/>
      <c r="AJ216" s="65"/>
      <c r="AK216" s="65"/>
      <c r="AL216" s="65"/>
      <c r="AM216" s="65"/>
      <c r="AN216" s="65"/>
      <c r="AO216" s="65"/>
      <c r="AP216" s="65"/>
      <c r="AQ216" s="65"/>
      <c r="AR216" s="65"/>
      <c r="AS216" s="65"/>
      <c r="AT216" s="65"/>
      <c r="AU216" s="65"/>
      <c r="AV216" s="65"/>
      <c r="AW216" s="65"/>
      <c r="AX216" s="65"/>
      <c r="AY216" s="65"/>
      <c r="AZ216" s="65"/>
      <c r="BA216" s="65"/>
      <c r="BB216" s="65"/>
      <c r="BC216" s="65"/>
      <c r="BD216" s="65"/>
      <c r="BE216" s="65"/>
      <c r="BF216" s="65"/>
      <c r="BG216" s="65"/>
      <c r="BH216" s="65"/>
      <c r="BI216" s="65"/>
      <c r="BJ216" s="65"/>
      <c r="BK216" s="65"/>
      <c r="BL216" s="65"/>
      <c r="BM216" s="65"/>
      <c r="BN216" s="65"/>
      <c r="BO216" s="65"/>
      <c r="BP216" s="65"/>
      <c r="BQ216" s="65"/>
      <c r="BR216" s="65"/>
      <c r="BS216" s="65"/>
      <c r="BT216" s="65"/>
      <c r="BU216" s="65"/>
      <c r="BV216" s="65"/>
      <c r="BW216" s="65"/>
      <c r="BX216" s="65"/>
      <c r="BY216" s="65"/>
      <c r="BZ216" s="65"/>
      <c r="CA216" s="65"/>
      <c r="CB216" s="65"/>
      <c r="CC216" s="65"/>
      <c r="CD216" s="65"/>
      <c r="CE216" s="65"/>
      <c r="CF216" s="65"/>
      <c r="CG216" s="65"/>
      <c r="CH216" s="65"/>
      <c r="CI216" s="65"/>
      <c r="CJ216" s="65"/>
      <c r="CK216" s="65"/>
      <c r="CL216" s="65"/>
      <c r="CM216" s="65"/>
      <c r="CN216" s="65"/>
    </row>
    <row r="217" spans="2:92" s="1" customFormat="1" ht="15" customHeight="1">
      <c r="B217" s="108" t="s">
        <v>24</v>
      </c>
      <c r="C217" s="2"/>
      <c r="D217" s="56">
        <v>20</v>
      </c>
      <c r="E217" s="87" t="s">
        <v>79</v>
      </c>
      <c r="F217" s="50"/>
      <c r="G217" s="50"/>
      <c r="H217" s="50">
        <v>25</v>
      </c>
      <c r="I217" s="137">
        <f>80*0.85</f>
        <v>68</v>
      </c>
      <c r="J217" s="137">
        <f>80*H217</f>
        <v>2000</v>
      </c>
      <c r="K217" s="134">
        <f t="shared" si="25"/>
        <v>0.15000000000000002</v>
      </c>
      <c r="L217" s="91">
        <f t="shared" si="26"/>
        <v>1700</v>
      </c>
      <c r="M217" s="5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  <c r="AB217" s="65"/>
      <c r="AC217" s="65"/>
      <c r="AD217" s="65"/>
      <c r="AE217" s="65"/>
      <c r="AF217" s="65"/>
      <c r="AG217" s="65"/>
      <c r="AH217" s="65"/>
      <c r="AI217" s="65"/>
      <c r="AJ217" s="65"/>
      <c r="AK217" s="65"/>
      <c r="AL217" s="65"/>
      <c r="AM217" s="65"/>
      <c r="AN217" s="65"/>
      <c r="AO217" s="65"/>
      <c r="AP217" s="65"/>
      <c r="AQ217" s="65"/>
      <c r="AR217" s="65"/>
      <c r="AS217" s="65"/>
      <c r="AT217" s="65"/>
      <c r="AU217" s="65"/>
      <c r="AV217" s="65"/>
      <c r="AW217" s="65"/>
      <c r="AX217" s="65"/>
      <c r="AY217" s="65"/>
      <c r="AZ217" s="65"/>
      <c r="BA217" s="65"/>
      <c r="BB217" s="65"/>
      <c r="BC217" s="65"/>
      <c r="BD217" s="65"/>
      <c r="BE217" s="65"/>
      <c r="BF217" s="65"/>
      <c r="BG217" s="65"/>
      <c r="BH217" s="65"/>
      <c r="BI217" s="65"/>
      <c r="BJ217" s="65"/>
      <c r="BK217" s="65"/>
      <c r="BL217" s="65"/>
      <c r="BM217" s="65"/>
      <c r="BN217" s="65"/>
      <c r="BO217" s="65"/>
      <c r="BP217" s="65"/>
      <c r="BQ217" s="65"/>
      <c r="BR217" s="65"/>
      <c r="BS217" s="65"/>
      <c r="BT217" s="65"/>
      <c r="BU217" s="65"/>
      <c r="BV217" s="65"/>
      <c r="BW217" s="65"/>
      <c r="BX217" s="65"/>
      <c r="BY217" s="65"/>
      <c r="BZ217" s="65"/>
      <c r="CA217" s="65"/>
      <c r="CB217" s="65"/>
      <c r="CC217" s="65"/>
      <c r="CD217" s="65"/>
      <c r="CE217" s="65"/>
      <c r="CF217" s="65"/>
      <c r="CG217" s="65"/>
      <c r="CH217" s="65"/>
      <c r="CI217" s="65"/>
      <c r="CJ217" s="65"/>
      <c r="CK217" s="65"/>
      <c r="CL217" s="65"/>
      <c r="CM217" s="65"/>
      <c r="CN217" s="65"/>
    </row>
    <row r="218" spans="2:92" s="1" customFormat="1" ht="15" customHeight="1">
      <c r="B218" s="108" t="s">
        <v>24</v>
      </c>
      <c r="C218" s="2"/>
      <c r="D218" s="56">
        <v>20</v>
      </c>
      <c r="E218" s="87" t="s">
        <v>80</v>
      </c>
      <c r="F218" s="50"/>
      <c r="G218" s="50"/>
      <c r="H218" s="50"/>
      <c r="I218" s="137">
        <f t="shared" ref="I218:I219" si="55">80*0.85</f>
        <v>68</v>
      </c>
      <c r="J218" s="137">
        <f t="shared" ref="J218:J219" si="56">80*H218</f>
        <v>0</v>
      </c>
      <c r="K218" s="134" t="e">
        <f t="shared" si="25"/>
        <v>#DIV/0!</v>
      </c>
      <c r="L218" s="91">
        <f t="shared" si="26"/>
        <v>0</v>
      </c>
      <c r="M218" s="5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  <c r="AB218" s="65"/>
      <c r="AC218" s="65"/>
      <c r="AD218" s="65"/>
      <c r="AE218" s="65"/>
      <c r="AF218" s="65"/>
      <c r="AG218" s="65"/>
      <c r="AH218" s="65"/>
      <c r="AI218" s="65"/>
      <c r="AJ218" s="65"/>
      <c r="AK218" s="65"/>
      <c r="AL218" s="65"/>
      <c r="AM218" s="65"/>
      <c r="AN218" s="65"/>
      <c r="AO218" s="65"/>
      <c r="AP218" s="65"/>
      <c r="AQ218" s="65"/>
      <c r="AR218" s="65"/>
      <c r="AS218" s="65"/>
      <c r="AT218" s="65"/>
      <c r="AU218" s="65"/>
      <c r="AV218" s="65"/>
      <c r="AW218" s="65"/>
      <c r="AX218" s="65"/>
      <c r="AY218" s="65"/>
      <c r="AZ218" s="65"/>
      <c r="BA218" s="65"/>
      <c r="BB218" s="65"/>
      <c r="BC218" s="65"/>
      <c r="BD218" s="65"/>
      <c r="BE218" s="65"/>
      <c r="BF218" s="65"/>
      <c r="BG218" s="65"/>
      <c r="BH218" s="65"/>
      <c r="BI218" s="65"/>
      <c r="BJ218" s="65"/>
      <c r="BK218" s="65"/>
      <c r="BL218" s="65"/>
      <c r="BM218" s="65"/>
      <c r="BN218" s="65"/>
      <c r="BO218" s="65"/>
      <c r="BP218" s="65"/>
      <c r="BQ218" s="65"/>
      <c r="BR218" s="65"/>
      <c r="BS218" s="65"/>
      <c r="BT218" s="65"/>
      <c r="BU218" s="65"/>
      <c r="BV218" s="65"/>
      <c r="BW218" s="65"/>
      <c r="BX218" s="65"/>
      <c r="BY218" s="65"/>
      <c r="BZ218" s="65"/>
      <c r="CA218" s="65"/>
      <c r="CB218" s="65"/>
      <c r="CC218" s="65"/>
      <c r="CD218" s="65"/>
      <c r="CE218" s="65"/>
      <c r="CF218" s="65"/>
      <c r="CG218" s="65"/>
      <c r="CH218" s="65"/>
      <c r="CI218" s="65"/>
      <c r="CJ218" s="65"/>
      <c r="CK218" s="65"/>
      <c r="CL218" s="65"/>
      <c r="CM218" s="65"/>
      <c r="CN218" s="65"/>
    </row>
    <row r="219" spans="2:92" s="1" customFormat="1" ht="15" customHeight="1">
      <c r="B219" s="182" t="s">
        <v>24</v>
      </c>
      <c r="C219" s="183"/>
      <c r="D219" s="184">
        <v>20</v>
      </c>
      <c r="E219" s="175" t="s">
        <v>81</v>
      </c>
      <c r="F219" s="185"/>
      <c r="G219" s="185"/>
      <c r="H219" s="185"/>
      <c r="I219" s="186">
        <f t="shared" si="55"/>
        <v>68</v>
      </c>
      <c r="J219" s="186">
        <f t="shared" si="56"/>
        <v>0</v>
      </c>
      <c r="K219" s="188" t="e">
        <f t="shared" si="25"/>
        <v>#DIV/0!</v>
      </c>
      <c r="L219" s="189">
        <f t="shared" si="26"/>
        <v>0</v>
      </c>
      <c r="M219" s="5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  <c r="AB219" s="65"/>
      <c r="AC219" s="65"/>
      <c r="AD219" s="65"/>
      <c r="AE219" s="65"/>
      <c r="AF219" s="65"/>
      <c r="AG219" s="65"/>
      <c r="AH219" s="65"/>
      <c r="AI219" s="65"/>
      <c r="AJ219" s="65"/>
      <c r="AK219" s="65"/>
      <c r="AL219" s="65"/>
      <c r="AM219" s="65"/>
      <c r="AN219" s="65"/>
      <c r="AO219" s="65"/>
      <c r="AP219" s="65"/>
      <c r="AQ219" s="65"/>
      <c r="AR219" s="65"/>
      <c r="AS219" s="65"/>
      <c r="AT219" s="65"/>
      <c r="AU219" s="65"/>
      <c r="AV219" s="65"/>
      <c r="AW219" s="65"/>
      <c r="AX219" s="65"/>
      <c r="AY219" s="65"/>
      <c r="AZ219" s="65"/>
      <c r="BA219" s="65"/>
      <c r="BB219" s="65"/>
      <c r="BC219" s="65"/>
      <c r="BD219" s="65"/>
      <c r="BE219" s="65"/>
      <c r="BF219" s="65"/>
      <c r="BG219" s="65"/>
      <c r="BH219" s="65"/>
      <c r="BI219" s="65"/>
      <c r="BJ219" s="65"/>
      <c r="BK219" s="65"/>
      <c r="BL219" s="65"/>
      <c r="BM219" s="65"/>
      <c r="BN219" s="65"/>
      <c r="BO219" s="65"/>
      <c r="BP219" s="65"/>
      <c r="BQ219" s="65"/>
      <c r="BR219" s="65"/>
      <c r="BS219" s="65"/>
      <c r="BT219" s="65"/>
      <c r="BU219" s="65"/>
      <c r="BV219" s="65"/>
      <c r="BW219" s="65"/>
      <c r="BX219" s="65"/>
      <c r="BY219" s="65"/>
      <c r="BZ219" s="65"/>
      <c r="CA219" s="65"/>
      <c r="CB219" s="65"/>
      <c r="CC219" s="65"/>
      <c r="CD219" s="65"/>
      <c r="CE219" s="65"/>
      <c r="CF219" s="65"/>
      <c r="CG219" s="65"/>
      <c r="CH219" s="65"/>
      <c r="CI219" s="65"/>
      <c r="CJ219" s="65"/>
      <c r="CK219" s="65"/>
      <c r="CL219" s="65"/>
      <c r="CM219" s="65"/>
      <c r="CN219" s="65"/>
    </row>
    <row r="220" spans="2:92" s="1" customFormat="1" ht="15" customHeight="1">
      <c r="B220" s="108" t="s">
        <v>24</v>
      </c>
      <c r="C220" s="2"/>
      <c r="D220" s="56">
        <v>20</v>
      </c>
      <c r="E220" s="87" t="s">
        <v>82</v>
      </c>
      <c r="F220" s="50"/>
      <c r="G220" s="50"/>
      <c r="H220" s="50">
        <v>25</v>
      </c>
      <c r="I220" s="137">
        <f>65*0.85</f>
        <v>55.25</v>
      </c>
      <c r="J220" s="137">
        <f>65*H220</f>
        <v>1625</v>
      </c>
      <c r="K220" s="134">
        <f t="shared" si="25"/>
        <v>0.15000000000000002</v>
      </c>
      <c r="L220" s="91">
        <f t="shared" si="26"/>
        <v>1381.25</v>
      </c>
      <c r="M220" s="5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/>
      <c r="AB220" s="65"/>
      <c r="AC220" s="65"/>
      <c r="AD220" s="65"/>
      <c r="AE220" s="65"/>
      <c r="AF220" s="65"/>
      <c r="AG220" s="65"/>
      <c r="AH220" s="65"/>
      <c r="AI220" s="65"/>
      <c r="AJ220" s="65"/>
      <c r="AK220" s="65"/>
      <c r="AL220" s="65"/>
      <c r="AM220" s="65"/>
      <c r="AN220" s="65"/>
      <c r="AO220" s="65"/>
      <c r="AP220" s="65"/>
      <c r="AQ220" s="65"/>
      <c r="AR220" s="65"/>
      <c r="AS220" s="65"/>
      <c r="AT220" s="65"/>
      <c r="AU220" s="65"/>
      <c r="AV220" s="65"/>
      <c r="AW220" s="65"/>
      <c r="AX220" s="65"/>
      <c r="AY220" s="65"/>
      <c r="AZ220" s="65"/>
      <c r="BA220" s="65"/>
      <c r="BB220" s="65"/>
      <c r="BC220" s="65"/>
      <c r="BD220" s="65"/>
      <c r="BE220" s="65"/>
      <c r="BF220" s="65"/>
      <c r="BG220" s="65"/>
      <c r="BH220" s="65"/>
      <c r="BI220" s="65"/>
      <c r="BJ220" s="65"/>
      <c r="BK220" s="65"/>
      <c r="BL220" s="65"/>
      <c r="BM220" s="65"/>
      <c r="BN220" s="65"/>
      <c r="BO220" s="65"/>
      <c r="BP220" s="65"/>
      <c r="BQ220" s="65"/>
      <c r="BR220" s="65"/>
      <c r="BS220" s="65"/>
      <c r="BT220" s="65"/>
      <c r="BU220" s="65"/>
      <c r="BV220" s="65"/>
      <c r="BW220" s="65"/>
      <c r="BX220" s="65"/>
      <c r="BY220" s="65"/>
      <c r="BZ220" s="65"/>
      <c r="CA220" s="65"/>
      <c r="CB220" s="65"/>
      <c r="CC220" s="65"/>
      <c r="CD220" s="65"/>
      <c r="CE220" s="65"/>
      <c r="CF220" s="65"/>
      <c r="CG220" s="65"/>
      <c r="CH220" s="65"/>
      <c r="CI220" s="65"/>
      <c r="CJ220" s="65"/>
      <c r="CK220" s="65"/>
      <c r="CL220" s="65"/>
      <c r="CM220" s="65"/>
      <c r="CN220" s="65"/>
    </row>
    <row r="221" spans="2:92" s="1" customFormat="1" ht="15" customHeight="1">
      <c r="B221" s="108" t="s">
        <v>24</v>
      </c>
      <c r="C221" s="2"/>
      <c r="D221" s="56">
        <v>20</v>
      </c>
      <c r="E221" s="87" t="s">
        <v>83</v>
      </c>
      <c r="F221" s="50"/>
      <c r="G221" s="50"/>
      <c r="H221" s="50"/>
      <c r="I221" s="137">
        <f t="shared" ref="I221:I225" si="57">65*0.85</f>
        <v>55.25</v>
      </c>
      <c r="J221" s="137">
        <f t="shared" ref="J221:J225" si="58">65*H221</f>
        <v>0</v>
      </c>
      <c r="K221" s="134" t="e">
        <f t="shared" si="25"/>
        <v>#DIV/0!</v>
      </c>
      <c r="L221" s="91">
        <f t="shared" si="26"/>
        <v>0</v>
      </c>
      <c r="M221" s="5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  <c r="AB221" s="65"/>
      <c r="AC221" s="65"/>
      <c r="AD221" s="65"/>
      <c r="AE221" s="65"/>
      <c r="AF221" s="65"/>
      <c r="AG221" s="65"/>
      <c r="AH221" s="65"/>
      <c r="AI221" s="65"/>
      <c r="AJ221" s="65"/>
      <c r="AK221" s="65"/>
      <c r="AL221" s="65"/>
      <c r="AM221" s="65"/>
      <c r="AN221" s="65"/>
      <c r="AO221" s="65"/>
      <c r="AP221" s="65"/>
      <c r="AQ221" s="65"/>
      <c r="AR221" s="65"/>
      <c r="AS221" s="65"/>
      <c r="AT221" s="65"/>
      <c r="AU221" s="65"/>
      <c r="AV221" s="65"/>
      <c r="AW221" s="65"/>
      <c r="AX221" s="65"/>
      <c r="AY221" s="65"/>
      <c r="AZ221" s="65"/>
      <c r="BA221" s="65"/>
      <c r="BB221" s="65"/>
      <c r="BC221" s="65"/>
      <c r="BD221" s="65"/>
      <c r="BE221" s="65"/>
      <c r="BF221" s="65"/>
      <c r="BG221" s="65"/>
      <c r="BH221" s="65"/>
      <c r="BI221" s="65"/>
      <c r="BJ221" s="65"/>
      <c r="BK221" s="65"/>
      <c r="BL221" s="65"/>
      <c r="BM221" s="65"/>
      <c r="BN221" s="65"/>
      <c r="BO221" s="65"/>
      <c r="BP221" s="65"/>
      <c r="BQ221" s="65"/>
      <c r="BR221" s="65"/>
      <c r="BS221" s="65"/>
      <c r="BT221" s="65"/>
      <c r="BU221" s="65"/>
      <c r="BV221" s="65"/>
      <c r="BW221" s="65"/>
      <c r="BX221" s="65"/>
      <c r="BY221" s="65"/>
      <c r="BZ221" s="65"/>
      <c r="CA221" s="65"/>
      <c r="CB221" s="65"/>
      <c r="CC221" s="65"/>
      <c r="CD221" s="65"/>
      <c r="CE221" s="65"/>
      <c r="CF221" s="65"/>
      <c r="CG221" s="65"/>
      <c r="CH221" s="65"/>
      <c r="CI221" s="65"/>
      <c r="CJ221" s="65"/>
      <c r="CK221" s="65"/>
      <c r="CL221" s="65"/>
      <c r="CM221" s="65"/>
      <c r="CN221" s="65"/>
    </row>
    <row r="222" spans="2:92" s="1" customFormat="1" ht="15" customHeight="1">
      <c r="B222" s="108" t="s">
        <v>24</v>
      </c>
      <c r="C222" s="2"/>
      <c r="D222" s="56">
        <v>20</v>
      </c>
      <c r="E222" s="87" t="s">
        <v>84</v>
      </c>
      <c r="F222" s="50"/>
      <c r="G222" s="50"/>
      <c r="H222" s="50"/>
      <c r="I222" s="137">
        <f t="shared" si="57"/>
        <v>55.25</v>
      </c>
      <c r="J222" s="137">
        <f t="shared" si="58"/>
        <v>0</v>
      </c>
      <c r="K222" s="134" t="e">
        <f t="shared" si="25"/>
        <v>#DIV/0!</v>
      </c>
      <c r="L222" s="91">
        <f t="shared" si="26"/>
        <v>0</v>
      </c>
      <c r="M222" s="5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  <c r="AD222" s="65"/>
      <c r="AE222" s="65"/>
      <c r="AF222" s="65"/>
      <c r="AG222" s="65"/>
      <c r="AH222" s="65"/>
      <c r="AI222" s="65"/>
      <c r="AJ222" s="65"/>
      <c r="AK222" s="65"/>
      <c r="AL222" s="65"/>
      <c r="AM222" s="65"/>
      <c r="AN222" s="65"/>
      <c r="AO222" s="65"/>
      <c r="AP222" s="65"/>
      <c r="AQ222" s="65"/>
      <c r="AR222" s="65"/>
      <c r="AS222" s="65"/>
      <c r="AT222" s="65"/>
      <c r="AU222" s="65"/>
      <c r="AV222" s="65"/>
      <c r="AW222" s="65"/>
      <c r="AX222" s="65"/>
      <c r="AY222" s="65"/>
      <c r="AZ222" s="65"/>
      <c r="BA222" s="65"/>
      <c r="BB222" s="65"/>
      <c r="BC222" s="65"/>
      <c r="BD222" s="65"/>
      <c r="BE222" s="65"/>
      <c r="BF222" s="65"/>
      <c r="BG222" s="65"/>
      <c r="BH222" s="65"/>
      <c r="BI222" s="65"/>
      <c r="BJ222" s="65"/>
      <c r="BK222" s="65"/>
      <c r="BL222" s="65"/>
      <c r="BM222" s="65"/>
      <c r="BN222" s="65"/>
      <c r="BO222" s="65"/>
      <c r="BP222" s="65"/>
      <c r="BQ222" s="65"/>
      <c r="BR222" s="65"/>
      <c r="BS222" s="65"/>
      <c r="BT222" s="65"/>
      <c r="BU222" s="65"/>
      <c r="BV222" s="65"/>
      <c r="BW222" s="65"/>
      <c r="BX222" s="65"/>
      <c r="BY222" s="65"/>
      <c r="BZ222" s="65"/>
      <c r="CA222" s="65"/>
      <c r="CB222" s="65"/>
      <c r="CC222" s="65"/>
      <c r="CD222" s="65"/>
      <c r="CE222" s="65"/>
      <c r="CF222" s="65"/>
      <c r="CG222" s="65"/>
      <c r="CH222" s="65"/>
      <c r="CI222" s="65"/>
      <c r="CJ222" s="65"/>
      <c r="CK222" s="65"/>
      <c r="CL222" s="65"/>
      <c r="CM222" s="65"/>
      <c r="CN222" s="65"/>
    </row>
    <row r="223" spans="2:92" s="1" customFormat="1" ht="15" customHeight="1">
      <c r="B223" s="108" t="s">
        <v>24</v>
      </c>
      <c r="C223" s="2"/>
      <c r="D223" s="56">
        <v>20</v>
      </c>
      <c r="E223" s="87" t="s">
        <v>85</v>
      </c>
      <c r="F223" s="50"/>
      <c r="G223" s="50"/>
      <c r="H223" s="50"/>
      <c r="I223" s="137">
        <f t="shared" si="57"/>
        <v>55.25</v>
      </c>
      <c r="J223" s="137">
        <f t="shared" si="58"/>
        <v>0</v>
      </c>
      <c r="K223" s="134" t="e">
        <f t="shared" si="25"/>
        <v>#DIV/0!</v>
      </c>
      <c r="L223" s="91">
        <f t="shared" si="26"/>
        <v>0</v>
      </c>
      <c r="M223" s="5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  <c r="AB223" s="65"/>
      <c r="AC223" s="65"/>
      <c r="AD223" s="65"/>
      <c r="AE223" s="65"/>
      <c r="AF223" s="65"/>
      <c r="AG223" s="65"/>
      <c r="AH223" s="65"/>
      <c r="AI223" s="65"/>
      <c r="AJ223" s="65"/>
      <c r="AK223" s="65"/>
      <c r="AL223" s="65"/>
      <c r="AM223" s="65"/>
      <c r="AN223" s="65"/>
      <c r="AO223" s="65"/>
      <c r="AP223" s="65"/>
      <c r="AQ223" s="65"/>
      <c r="AR223" s="65"/>
      <c r="AS223" s="65"/>
      <c r="AT223" s="65"/>
      <c r="AU223" s="65"/>
      <c r="AV223" s="65"/>
      <c r="AW223" s="65"/>
      <c r="AX223" s="65"/>
      <c r="AY223" s="65"/>
      <c r="AZ223" s="65"/>
      <c r="BA223" s="65"/>
      <c r="BB223" s="65"/>
      <c r="BC223" s="65"/>
      <c r="BD223" s="65"/>
      <c r="BE223" s="65"/>
      <c r="BF223" s="65"/>
      <c r="BG223" s="65"/>
      <c r="BH223" s="65"/>
      <c r="BI223" s="65"/>
      <c r="BJ223" s="65"/>
      <c r="BK223" s="65"/>
      <c r="BL223" s="65"/>
      <c r="BM223" s="65"/>
      <c r="BN223" s="65"/>
      <c r="BO223" s="65"/>
      <c r="BP223" s="65"/>
      <c r="BQ223" s="65"/>
      <c r="BR223" s="65"/>
      <c r="BS223" s="65"/>
      <c r="BT223" s="65"/>
      <c r="BU223" s="65"/>
      <c r="BV223" s="65"/>
      <c r="BW223" s="65"/>
      <c r="BX223" s="65"/>
      <c r="BY223" s="65"/>
      <c r="BZ223" s="65"/>
      <c r="CA223" s="65"/>
      <c r="CB223" s="65"/>
      <c r="CC223" s="65"/>
      <c r="CD223" s="65"/>
      <c r="CE223" s="65"/>
      <c r="CF223" s="65"/>
      <c r="CG223" s="65"/>
      <c r="CH223" s="65"/>
      <c r="CI223" s="65"/>
      <c r="CJ223" s="65"/>
      <c r="CK223" s="65"/>
      <c r="CL223" s="65"/>
      <c r="CM223" s="65"/>
      <c r="CN223" s="65"/>
    </row>
    <row r="224" spans="2:92" s="1" customFormat="1" ht="15" customHeight="1">
      <c r="B224" s="108" t="s">
        <v>24</v>
      </c>
      <c r="C224" s="2"/>
      <c r="D224" s="56">
        <v>20</v>
      </c>
      <c r="E224" s="87" t="s">
        <v>86</v>
      </c>
      <c r="F224" s="50"/>
      <c r="G224" s="50"/>
      <c r="H224" s="50"/>
      <c r="I224" s="137">
        <f t="shared" si="57"/>
        <v>55.25</v>
      </c>
      <c r="J224" s="137">
        <f t="shared" si="58"/>
        <v>0</v>
      </c>
      <c r="K224" s="134" t="e">
        <f t="shared" si="25"/>
        <v>#DIV/0!</v>
      </c>
      <c r="L224" s="91">
        <f t="shared" si="26"/>
        <v>0</v>
      </c>
      <c r="M224" s="5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  <c r="AB224" s="65"/>
      <c r="AC224" s="65"/>
      <c r="AD224" s="65"/>
      <c r="AE224" s="65"/>
      <c r="AF224" s="65"/>
      <c r="AG224" s="65"/>
      <c r="AH224" s="65"/>
      <c r="AI224" s="65"/>
      <c r="AJ224" s="65"/>
      <c r="AK224" s="65"/>
      <c r="AL224" s="65"/>
      <c r="AM224" s="65"/>
      <c r="AN224" s="65"/>
      <c r="AO224" s="65"/>
      <c r="AP224" s="65"/>
      <c r="AQ224" s="65"/>
      <c r="AR224" s="65"/>
      <c r="AS224" s="65"/>
      <c r="AT224" s="65"/>
      <c r="AU224" s="65"/>
      <c r="AV224" s="65"/>
      <c r="AW224" s="65"/>
      <c r="AX224" s="65"/>
      <c r="AY224" s="65"/>
      <c r="AZ224" s="65"/>
      <c r="BA224" s="65"/>
      <c r="BB224" s="65"/>
      <c r="BC224" s="65"/>
      <c r="BD224" s="65"/>
      <c r="BE224" s="65"/>
      <c r="BF224" s="65"/>
      <c r="BG224" s="65"/>
      <c r="BH224" s="65"/>
      <c r="BI224" s="65"/>
      <c r="BJ224" s="65"/>
      <c r="BK224" s="65"/>
      <c r="BL224" s="65"/>
      <c r="BM224" s="65"/>
      <c r="BN224" s="65"/>
      <c r="BO224" s="65"/>
      <c r="BP224" s="65"/>
      <c r="BQ224" s="65"/>
      <c r="BR224" s="65"/>
      <c r="BS224" s="65"/>
      <c r="BT224" s="65"/>
      <c r="BU224" s="65"/>
      <c r="BV224" s="65"/>
      <c r="BW224" s="65"/>
      <c r="BX224" s="65"/>
      <c r="BY224" s="65"/>
      <c r="BZ224" s="65"/>
      <c r="CA224" s="65"/>
      <c r="CB224" s="65"/>
      <c r="CC224" s="65"/>
      <c r="CD224" s="65"/>
      <c r="CE224" s="65"/>
      <c r="CF224" s="65"/>
      <c r="CG224" s="65"/>
      <c r="CH224" s="65"/>
      <c r="CI224" s="65"/>
      <c r="CJ224" s="65"/>
      <c r="CK224" s="65"/>
      <c r="CL224" s="65"/>
      <c r="CM224" s="65"/>
      <c r="CN224" s="65"/>
    </row>
    <row r="225" spans="2:92" s="1" customFormat="1" ht="15" customHeight="1">
      <c r="B225" s="182" t="s">
        <v>24</v>
      </c>
      <c r="C225" s="183"/>
      <c r="D225" s="184">
        <v>20</v>
      </c>
      <c r="E225" s="175" t="s">
        <v>87</v>
      </c>
      <c r="F225" s="185"/>
      <c r="G225" s="185"/>
      <c r="H225" s="185"/>
      <c r="I225" s="186">
        <f t="shared" si="57"/>
        <v>55.25</v>
      </c>
      <c r="J225" s="186">
        <f t="shared" si="58"/>
        <v>0</v>
      </c>
      <c r="K225" s="188" t="e">
        <f t="shared" si="25"/>
        <v>#DIV/0!</v>
      </c>
      <c r="L225" s="189">
        <f t="shared" si="26"/>
        <v>0</v>
      </c>
      <c r="M225" s="5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  <c r="AA225" s="65"/>
      <c r="AB225" s="65"/>
      <c r="AC225" s="65"/>
      <c r="AD225" s="65"/>
      <c r="AE225" s="65"/>
      <c r="AF225" s="65"/>
      <c r="AG225" s="65"/>
      <c r="AH225" s="65"/>
      <c r="AI225" s="65"/>
      <c r="AJ225" s="65"/>
      <c r="AK225" s="65"/>
      <c r="AL225" s="65"/>
      <c r="AM225" s="65"/>
      <c r="AN225" s="65"/>
      <c r="AO225" s="65"/>
      <c r="AP225" s="65"/>
      <c r="AQ225" s="65"/>
      <c r="AR225" s="65"/>
      <c r="AS225" s="65"/>
      <c r="AT225" s="65"/>
      <c r="AU225" s="65"/>
      <c r="AV225" s="65"/>
      <c r="AW225" s="65"/>
      <c r="AX225" s="65"/>
      <c r="AY225" s="65"/>
      <c r="AZ225" s="65"/>
      <c r="BA225" s="65"/>
      <c r="BB225" s="65"/>
      <c r="BC225" s="65"/>
      <c r="BD225" s="65"/>
      <c r="BE225" s="65"/>
      <c r="BF225" s="65"/>
      <c r="BG225" s="65"/>
      <c r="BH225" s="65"/>
      <c r="BI225" s="65"/>
      <c r="BJ225" s="65"/>
      <c r="BK225" s="65"/>
      <c r="BL225" s="65"/>
      <c r="BM225" s="65"/>
      <c r="BN225" s="65"/>
      <c r="BO225" s="65"/>
      <c r="BP225" s="65"/>
      <c r="BQ225" s="65"/>
      <c r="BR225" s="65"/>
      <c r="BS225" s="65"/>
      <c r="BT225" s="65"/>
      <c r="BU225" s="65"/>
      <c r="BV225" s="65"/>
      <c r="BW225" s="65"/>
      <c r="BX225" s="65"/>
      <c r="BY225" s="65"/>
      <c r="BZ225" s="65"/>
      <c r="CA225" s="65"/>
      <c r="CB225" s="65"/>
      <c r="CC225" s="65"/>
      <c r="CD225" s="65"/>
      <c r="CE225" s="65"/>
      <c r="CF225" s="65"/>
      <c r="CG225" s="65"/>
      <c r="CH225" s="65"/>
      <c r="CI225" s="65"/>
      <c r="CJ225" s="65"/>
      <c r="CK225" s="65"/>
      <c r="CL225" s="65"/>
      <c r="CM225" s="65"/>
      <c r="CN225" s="65"/>
    </row>
    <row r="226" spans="2:92" s="1" customFormat="1" ht="15" customHeight="1">
      <c r="B226" s="108" t="s">
        <v>24</v>
      </c>
      <c r="C226" s="2"/>
      <c r="D226" s="56">
        <v>20</v>
      </c>
      <c r="E226" s="87" t="s">
        <v>88</v>
      </c>
      <c r="F226" s="50"/>
      <c r="G226" s="50"/>
      <c r="H226" s="50"/>
      <c r="I226" s="137">
        <f t="shared" ref="I226:I227" si="59">80*0.85</f>
        <v>68</v>
      </c>
      <c r="J226" s="137">
        <f t="shared" ref="J226:J227" si="60">80*H226</f>
        <v>0</v>
      </c>
      <c r="K226" s="134" t="e">
        <f t="shared" si="25"/>
        <v>#DIV/0!</v>
      </c>
      <c r="L226" s="91">
        <f t="shared" si="26"/>
        <v>0</v>
      </c>
      <c r="M226" s="5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  <c r="AA226" s="65"/>
      <c r="AB226" s="65"/>
      <c r="AC226" s="65"/>
      <c r="AD226" s="65"/>
      <c r="AE226" s="65"/>
      <c r="AF226" s="65"/>
      <c r="AG226" s="65"/>
      <c r="AH226" s="65"/>
      <c r="AI226" s="65"/>
      <c r="AJ226" s="65"/>
      <c r="AK226" s="65"/>
      <c r="AL226" s="65"/>
      <c r="AM226" s="65"/>
      <c r="AN226" s="65"/>
      <c r="AO226" s="65"/>
      <c r="AP226" s="65"/>
      <c r="AQ226" s="65"/>
      <c r="AR226" s="65"/>
      <c r="AS226" s="65"/>
      <c r="AT226" s="65"/>
      <c r="AU226" s="65"/>
      <c r="AV226" s="65"/>
      <c r="AW226" s="65"/>
      <c r="AX226" s="65"/>
      <c r="AY226" s="65"/>
      <c r="AZ226" s="65"/>
      <c r="BA226" s="65"/>
      <c r="BB226" s="65"/>
      <c r="BC226" s="65"/>
      <c r="BD226" s="65"/>
      <c r="BE226" s="65"/>
      <c r="BF226" s="65"/>
      <c r="BG226" s="65"/>
      <c r="BH226" s="65"/>
      <c r="BI226" s="65"/>
      <c r="BJ226" s="65"/>
      <c r="BK226" s="65"/>
      <c r="BL226" s="65"/>
      <c r="BM226" s="65"/>
      <c r="BN226" s="65"/>
      <c r="BO226" s="65"/>
      <c r="BP226" s="65"/>
      <c r="BQ226" s="65"/>
      <c r="BR226" s="65"/>
      <c r="BS226" s="65"/>
      <c r="BT226" s="65"/>
      <c r="BU226" s="65"/>
      <c r="BV226" s="65"/>
      <c r="BW226" s="65"/>
      <c r="BX226" s="65"/>
      <c r="BY226" s="65"/>
      <c r="BZ226" s="65"/>
      <c r="CA226" s="65"/>
      <c r="CB226" s="65"/>
      <c r="CC226" s="65"/>
      <c r="CD226" s="65"/>
      <c r="CE226" s="65"/>
      <c r="CF226" s="65"/>
      <c r="CG226" s="65"/>
      <c r="CH226" s="65"/>
      <c r="CI226" s="65"/>
      <c r="CJ226" s="65"/>
      <c r="CK226" s="65"/>
      <c r="CL226" s="65"/>
      <c r="CM226" s="65"/>
      <c r="CN226" s="65"/>
    </row>
    <row r="227" spans="2:92" s="1" customFormat="1" ht="15" customHeight="1">
      <c r="B227" s="190" t="s">
        <v>24</v>
      </c>
      <c r="C227" s="191"/>
      <c r="D227" s="192">
        <v>20</v>
      </c>
      <c r="E227" s="168" t="s">
        <v>90</v>
      </c>
      <c r="F227" s="193"/>
      <c r="G227" s="193"/>
      <c r="H227" s="193"/>
      <c r="I227" s="194">
        <f t="shared" si="59"/>
        <v>68</v>
      </c>
      <c r="J227" s="194">
        <f t="shared" si="60"/>
        <v>0</v>
      </c>
      <c r="K227" s="196" t="e">
        <f t="shared" ref="K227:K249" si="61">1-(L227/J227)</f>
        <v>#DIV/0!</v>
      </c>
      <c r="L227" s="197">
        <f t="shared" ref="L227:L249" si="62">I227*H227</f>
        <v>0</v>
      </c>
      <c r="M227" s="5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  <c r="AA227" s="65"/>
      <c r="AB227" s="65"/>
      <c r="AC227" s="65"/>
      <c r="AD227" s="65"/>
      <c r="AE227" s="65"/>
      <c r="AF227" s="65"/>
      <c r="AG227" s="65"/>
      <c r="AH227" s="65"/>
      <c r="AI227" s="65"/>
      <c r="AJ227" s="65"/>
      <c r="AK227" s="65"/>
      <c r="AL227" s="65"/>
      <c r="AM227" s="65"/>
      <c r="AN227" s="65"/>
      <c r="AO227" s="65"/>
      <c r="AP227" s="65"/>
      <c r="AQ227" s="65"/>
      <c r="AR227" s="65"/>
      <c r="AS227" s="65"/>
      <c r="AT227" s="65"/>
      <c r="AU227" s="65"/>
      <c r="AV227" s="65"/>
      <c r="AW227" s="65"/>
      <c r="AX227" s="65"/>
      <c r="AY227" s="65"/>
      <c r="AZ227" s="65"/>
      <c r="BA227" s="65"/>
      <c r="BB227" s="65"/>
      <c r="BC227" s="65"/>
      <c r="BD227" s="65"/>
      <c r="BE227" s="65"/>
      <c r="BF227" s="65"/>
      <c r="BG227" s="65"/>
      <c r="BH227" s="65"/>
      <c r="BI227" s="65"/>
      <c r="BJ227" s="65"/>
      <c r="BK227" s="65"/>
      <c r="BL227" s="65"/>
      <c r="BM227" s="65"/>
      <c r="BN227" s="65"/>
      <c r="BO227" s="65"/>
      <c r="BP227" s="65"/>
      <c r="BQ227" s="65"/>
      <c r="BR227" s="65"/>
      <c r="BS227" s="65"/>
      <c r="BT227" s="65"/>
      <c r="BU227" s="65"/>
      <c r="BV227" s="65"/>
      <c r="BW227" s="65"/>
      <c r="BX227" s="65"/>
      <c r="BY227" s="65"/>
      <c r="BZ227" s="65"/>
      <c r="CA227" s="65"/>
      <c r="CB227" s="65"/>
      <c r="CC227" s="65"/>
      <c r="CD227" s="65"/>
      <c r="CE227" s="65"/>
      <c r="CF227" s="65"/>
      <c r="CG227" s="65"/>
      <c r="CH227" s="65"/>
      <c r="CI227" s="65"/>
      <c r="CJ227" s="65"/>
      <c r="CK227" s="65"/>
      <c r="CL227" s="65"/>
      <c r="CM227" s="65"/>
      <c r="CN227" s="65"/>
    </row>
    <row r="228" spans="2:92" s="1" customFormat="1" ht="15" customHeight="1">
      <c r="B228" s="108" t="s">
        <v>25</v>
      </c>
      <c r="C228" s="2"/>
      <c r="D228" s="56">
        <v>20</v>
      </c>
      <c r="E228" s="87" t="s">
        <v>79</v>
      </c>
      <c r="F228" s="50"/>
      <c r="G228" s="50"/>
      <c r="H228" s="50">
        <v>135</v>
      </c>
      <c r="I228" s="137">
        <f>(((0.5+1.4)/2)*20)*0.6</f>
        <v>11.4</v>
      </c>
      <c r="J228" s="137">
        <f>(((0.5+1.4)/2)*20)*H228</f>
        <v>2565</v>
      </c>
      <c r="K228" s="134">
        <f t="shared" si="61"/>
        <v>0.4</v>
      </c>
      <c r="L228" s="91">
        <f t="shared" si="62"/>
        <v>1539</v>
      </c>
      <c r="M228" s="5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  <c r="AA228" s="65"/>
      <c r="AB228" s="65"/>
      <c r="AC228" s="65"/>
      <c r="AD228" s="65"/>
      <c r="AE228" s="65"/>
      <c r="AF228" s="65"/>
      <c r="AG228" s="65"/>
      <c r="AH228" s="65"/>
      <c r="AI228" s="65"/>
      <c r="AJ228" s="65"/>
      <c r="AK228" s="65"/>
      <c r="AL228" s="65"/>
      <c r="AM228" s="65"/>
      <c r="AN228" s="65"/>
      <c r="AO228" s="65"/>
      <c r="AP228" s="65"/>
      <c r="AQ228" s="65"/>
      <c r="AR228" s="65"/>
      <c r="AS228" s="65"/>
      <c r="AT228" s="65"/>
      <c r="AU228" s="65"/>
      <c r="AV228" s="65"/>
      <c r="AW228" s="65"/>
      <c r="AX228" s="65"/>
      <c r="AY228" s="65"/>
      <c r="AZ228" s="65"/>
      <c r="BA228" s="65"/>
      <c r="BB228" s="65"/>
      <c r="BC228" s="65"/>
      <c r="BD228" s="65"/>
      <c r="BE228" s="65"/>
      <c r="BF228" s="65"/>
      <c r="BG228" s="65"/>
      <c r="BH228" s="65"/>
      <c r="BI228" s="65"/>
      <c r="BJ228" s="65"/>
      <c r="BK228" s="65"/>
      <c r="BL228" s="65"/>
      <c r="BM228" s="65"/>
      <c r="BN228" s="65"/>
      <c r="BO228" s="65"/>
      <c r="BP228" s="65"/>
      <c r="BQ228" s="65"/>
      <c r="BR228" s="65"/>
      <c r="BS228" s="65"/>
      <c r="BT228" s="65"/>
      <c r="BU228" s="65"/>
      <c r="BV228" s="65"/>
      <c r="BW228" s="65"/>
      <c r="BX228" s="65"/>
      <c r="BY228" s="65"/>
      <c r="BZ228" s="65"/>
      <c r="CA228" s="65"/>
      <c r="CB228" s="65"/>
      <c r="CC228" s="65"/>
      <c r="CD228" s="65"/>
      <c r="CE228" s="65"/>
      <c r="CF228" s="65"/>
      <c r="CG228" s="65"/>
      <c r="CH228" s="65"/>
      <c r="CI228" s="65"/>
      <c r="CJ228" s="65"/>
      <c r="CK228" s="65"/>
      <c r="CL228" s="65"/>
      <c r="CM228" s="65"/>
      <c r="CN228" s="65"/>
    </row>
    <row r="229" spans="2:92" s="1" customFormat="1" ht="15" customHeight="1">
      <c r="B229" s="108" t="s">
        <v>25</v>
      </c>
      <c r="C229" s="2"/>
      <c r="D229" s="56">
        <v>20</v>
      </c>
      <c r="E229" s="87" t="s">
        <v>80</v>
      </c>
      <c r="F229" s="50"/>
      <c r="G229" s="50"/>
      <c r="H229" s="50"/>
      <c r="I229" s="137">
        <f t="shared" ref="I229:I230" si="63">(((0.5+1.4)/2)*20)*0.6</f>
        <v>11.4</v>
      </c>
      <c r="J229" s="137">
        <f t="shared" ref="J229:J230" si="64">(((0.5+1.4)/2)*20)*H229</f>
        <v>0</v>
      </c>
      <c r="K229" s="134" t="e">
        <f t="shared" si="61"/>
        <v>#DIV/0!</v>
      </c>
      <c r="L229" s="91">
        <f t="shared" si="62"/>
        <v>0</v>
      </c>
      <c r="M229" s="5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  <c r="AA229" s="65"/>
      <c r="AB229" s="65"/>
      <c r="AC229" s="65"/>
      <c r="AD229" s="65"/>
      <c r="AE229" s="65"/>
      <c r="AF229" s="65"/>
      <c r="AG229" s="65"/>
      <c r="AH229" s="65"/>
      <c r="AI229" s="65"/>
      <c r="AJ229" s="65"/>
      <c r="AK229" s="65"/>
      <c r="AL229" s="65"/>
      <c r="AM229" s="65"/>
      <c r="AN229" s="65"/>
      <c r="AO229" s="65"/>
      <c r="AP229" s="65"/>
      <c r="AQ229" s="65"/>
      <c r="AR229" s="65"/>
      <c r="AS229" s="65"/>
      <c r="AT229" s="65"/>
      <c r="AU229" s="65"/>
      <c r="AV229" s="65"/>
      <c r="AW229" s="65"/>
      <c r="AX229" s="65"/>
      <c r="AY229" s="65"/>
      <c r="AZ229" s="65"/>
      <c r="BA229" s="65"/>
      <c r="BB229" s="65"/>
      <c r="BC229" s="65"/>
      <c r="BD229" s="65"/>
      <c r="BE229" s="65"/>
      <c r="BF229" s="65"/>
      <c r="BG229" s="65"/>
      <c r="BH229" s="65"/>
      <c r="BI229" s="65"/>
      <c r="BJ229" s="65"/>
      <c r="BK229" s="65"/>
      <c r="BL229" s="65"/>
      <c r="BM229" s="65"/>
      <c r="BN229" s="65"/>
      <c r="BO229" s="65"/>
      <c r="BP229" s="65"/>
      <c r="BQ229" s="65"/>
      <c r="BR229" s="65"/>
      <c r="BS229" s="65"/>
      <c r="BT229" s="65"/>
      <c r="BU229" s="65"/>
      <c r="BV229" s="65"/>
      <c r="BW229" s="65"/>
      <c r="BX229" s="65"/>
      <c r="BY229" s="65"/>
      <c r="BZ229" s="65"/>
      <c r="CA229" s="65"/>
      <c r="CB229" s="65"/>
      <c r="CC229" s="65"/>
      <c r="CD229" s="65"/>
      <c r="CE229" s="65"/>
      <c r="CF229" s="65"/>
      <c r="CG229" s="65"/>
      <c r="CH229" s="65"/>
      <c r="CI229" s="65"/>
      <c r="CJ229" s="65"/>
      <c r="CK229" s="65"/>
      <c r="CL229" s="65"/>
      <c r="CM229" s="65"/>
      <c r="CN229" s="65"/>
    </row>
    <row r="230" spans="2:92" s="1" customFormat="1" ht="15" customHeight="1">
      <c r="B230" s="182" t="s">
        <v>25</v>
      </c>
      <c r="C230" s="183"/>
      <c r="D230" s="184">
        <v>20</v>
      </c>
      <c r="E230" s="175" t="s">
        <v>81</v>
      </c>
      <c r="F230" s="185"/>
      <c r="G230" s="185"/>
      <c r="H230" s="185"/>
      <c r="I230" s="186">
        <f t="shared" si="63"/>
        <v>11.4</v>
      </c>
      <c r="J230" s="186">
        <f t="shared" si="64"/>
        <v>0</v>
      </c>
      <c r="K230" s="188" t="e">
        <f t="shared" si="61"/>
        <v>#DIV/0!</v>
      </c>
      <c r="L230" s="189">
        <f t="shared" si="62"/>
        <v>0</v>
      </c>
      <c r="M230" s="5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  <c r="AA230" s="65"/>
      <c r="AB230" s="65"/>
      <c r="AC230" s="65"/>
      <c r="AD230" s="65"/>
      <c r="AE230" s="65"/>
      <c r="AF230" s="65"/>
      <c r="AG230" s="65"/>
      <c r="AH230" s="65"/>
      <c r="AI230" s="65"/>
      <c r="AJ230" s="65"/>
      <c r="AK230" s="65"/>
      <c r="AL230" s="65"/>
      <c r="AM230" s="65"/>
      <c r="AN230" s="65"/>
      <c r="AO230" s="65"/>
      <c r="AP230" s="65"/>
      <c r="AQ230" s="65"/>
      <c r="AR230" s="65"/>
      <c r="AS230" s="65"/>
      <c r="AT230" s="65"/>
      <c r="AU230" s="65"/>
      <c r="AV230" s="65"/>
      <c r="AW230" s="65"/>
      <c r="AX230" s="65"/>
      <c r="AY230" s="65"/>
      <c r="AZ230" s="65"/>
      <c r="BA230" s="65"/>
      <c r="BB230" s="65"/>
      <c r="BC230" s="65"/>
      <c r="BD230" s="65"/>
      <c r="BE230" s="65"/>
      <c r="BF230" s="65"/>
      <c r="BG230" s="65"/>
      <c r="BH230" s="65"/>
      <c r="BI230" s="65"/>
      <c r="BJ230" s="65"/>
      <c r="BK230" s="65"/>
      <c r="BL230" s="65"/>
      <c r="BM230" s="65"/>
      <c r="BN230" s="65"/>
      <c r="BO230" s="65"/>
      <c r="BP230" s="65"/>
      <c r="BQ230" s="65"/>
      <c r="BR230" s="65"/>
      <c r="BS230" s="65"/>
      <c r="BT230" s="65"/>
      <c r="BU230" s="65"/>
      <c r="BV230" s="65"/>
      <c r="BW230" s="65"/>
      <c r="BX230" s="65"/>
      <c r="BY230" s="65"/>
      <c r="BZ230" s="65"/>
      <c r="CA230" s="65"/>
      <c r="CB230" s="65"/>
      <c r="CC230" s="65"/>
      <c r="CD230" s="65"/>
      <c r="CE230" s="65"/>
      <c r="CF230" s="65"/>
      <c r="CG230" s="65"/>
      <c r="CH230" s="65"/>
      <c r="CI230" s="65"/>
      <c r="CJ230" s="65"/>
      <c r="CK230" s="65"/>
      <c r="CL230" s="65"/>
      <c r="CM230" s="65"/>
      <c r="CN230" s="65"/>
    </row>
    <row r="231" spans="2:92" s="1" customFormat="1" ht="15" customHeight="1">
      <c r="B231" s="108" t="s">
        <v>25</v>
      </c>
      <c r="C231" s="2"/>
      <c r="D231" s="56">
        <v>20</v>
      </c>
      <c r="E231" s="87" t="s">
        <v>82</v>
      </c>
      <c r="F231" s="50"/>
      <c r="G231" s="50"/>
      <c r="H231" s="50">
        <v>135</v>
      </c>
      <c r="I231" s="137">
        <f>(0.9*20)*0.6</f>
        <v>10.799999999999999</v>
      </c>
      <c r="J231" s="137">
        <f>(0.9*20)*H231</f>
        <v>2430</v>
      </c>
      <c r="K231" s="134">
        <f t="shared" si="61"/>
        <v>0.40000000000000013</v>
      </c>
      <c r="L231" s="91">
        <f t="shared" si="62"/>
        <v>1457.9999999999998</v>
      </c>
      <c r="M231" s="5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  <c r="AA231" s="65"/>
      <c r="AB231" s="65"/>
      <c r="AC231" s="65"/>
      <c r="AD231" s="65"/>
      <c r="AE231" s="65"/>
      <c r="AF231" s="65"/>
      <c r="AG231" s="65"/>
      <c r="AH231" s="65"/>
      <c r="AI231" s="65"/>
      <c r="AJ231" s="65"/>
      <c r="AK231" s="65"/>
      <c r="AL231" s="65"/>
      <c r="AM231" s="65"/>
      <c r="AN231" s="65"/>
      <c r="AO231" s="65"/>
      <c r="AP231" s="65"/>
      <c r="AQ231" s="65"/>
      <c r="AR231" s="65"/>
      <c r="AS231" s="65"/>
      <c r="AT231" s="65"/>
      <c r="AU231" s="65"/>
      <c r="AV231" s="65"/>
      <c r="AW231" s="65"/>
      <c r="AX231" s="65"/>
      <c r="AY231" s="65"/>
      <c r="AZ231" s="65"/>
      <c r="BA231" s="65"/>
      <c r="BB231" s="65"/>
      <c r="BC231" s="65"/>
      <c r="BD231" s="65"/>
      <c r="BE231" s="65"/>
      <c r="BF231" s="65"/>
      <c r="BG231" s="65"/>
      <c r="BH231" s="65"/>
      <c r="BI231" s="65"/>
      <c r="BJ231" s="65"/>
      <c r="BK231" s="65"/>
      <c r="BL231" s="65"/>
      <c r="BM231" s="65"/>
      <c r="BN231" s="65"/>
      <c r="BO231" s="65"/>
      <c r="BP231" s="65"/>
      <c r="BQ231" s="65"/>
      <c r="BR231" s="65"/>
      <c r="BS231" s="65"/>
      <c r="BT231" s="65"/>
      <c r="BU231" s="65"/>
      <c r="BV231" s="65"/>
      <c r="BW231" s="65"/>
      <c r="BX231" s="65"/>
      <c r="BY231" s="65"/>
      <c r="BZ231" s="65"/>
      <c r="CA231" s="65"/>
      <c r="CB231" s="65"/>
      <c r="CC231" s="65"/>
      <c r="CD231" s="65"/>
      <c r="CE231" s="65"/>
      <c r="CF231" s="65"/>
      <c r="CG231" s="65"/>
      <c r="CH231" s="65"/>
      <c r="CI231" s="65"/>
      <c r="CJ231" s="65"/>
      <c r="CK231" s="65"/>
      <c r="CL231" s="65"/>
      <c r="CM231" s="65"/>
      <c r="CN231" s="65"/>
    </row>
    <row r="232" spans="2:92" s="1" customFormat="1" ht="15" customHeight="1">
      <c r="B232" s="108" t="s">
        <v>25</v>
      </c>
      <c r="C232" s="2"/>
      <c r="D232" s="56">
        <v>20</v>
      </c>
      <c r="E232" s="87" t="s">
        <v>83</v>
      </c>
      <c r="F232" s="50"/>
      <c r="G232" s="50"/>
      <c r="H232" s="50"/>
      <c r="I232" s="137">
        <f t="shared" ref="I232:I236" si="65">(0.9*20)*0.6</f>
        <v>10.799999999999999</v>
      </c>
      <c r="J232" s="137">
        <f t="shared" ref="J232:J236" si="66">(0.9*20)*H232</f>
        <v>0</v>
      </c>
      <c r="K232" s="134" t="e">
        <f t="shared" si="61"/>
        <v>#DIV/0!</v>
      </c>
      <c r="L232" s="91">
        <f t="shared" si="62"/>
        <v>0</v>
      </c>
      <c r="M232" s="5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  <c r="AA232" s="65"/>
      <c r="AB232" s="65"/>
      <c r="AC232" s="65"/>
      <c r="AD232" s="65"/>
      <c r="AE232" s="65"/>
      <c r="AF232" s="65"/>
      <c r="AG232" s="65"/>
      <c r="AH232" s="65"/>
      <c r="AI232" s="65"/>
      <c r="AJ232" s="65"/>
      <c r="AK232" s="65"/>
      <c r="AL232" s="65"/>
      <c r="AM232" s="65"/>
      <c r="AN232" s="65"/>
      <c r="AO232" s="65"/>
      <c r="AP232" s="65"/>
      <c r="AQ232" s="65"/>
      <c r="AR232" s="65"/>
      <c r="AS232" s="65"/>
      <c r="AT232" s="65"/>
      <c r="AU232" s="65"/>
      <c r="AV232" s="65"/>
      <c r="AW232" s="65"/>
      <c r="AX232" s="65"/>
      <c r="AY232" s="65"/>
      <c r="AZ232" s="65"/>
      <c r="BA232" s="65"/>
      <c r="BB232" s="65"/>
      <c r="BC232" s="65"/>
      <c r="BD232" s="65"/>
      <c r="BE232" s="65"/>
      <c r="BF232" s="65"/>
      <c r="BG232" s="65"/>
      <c r="BH232" s="65"/>
      <c r="BI232" s="65"/>
      <c r="BJ232" s="65"/>
      <c r="BK232" s="65"/>
      <c r="BL232" s="65"/>
      <c r="BM232" s="65"/>
      <c r="BN232" s="65"/>
      <c r="BO232" s="65"/>
      <c r="BP232" s="65"/>
      <c r="BQ232" s="65"/>
      <c r="BR232" s="65"/>
      <c r="BS232" s="65"/>
      <c r="BT232" s="65"/>
      <c r="BU232" s="65"/>
      <c r="BV232" s="65"/>
      <c r="BW232" s="65"/>
      <c r="BX232" s="65"/>
      <c r="BY232" s="65"/>
      <c r="BZ232" s="65"/>
      <c r="CA232" s="65"/>
      <c r="CB232" s="65"/>
      <c r="CC232" s="65"/>
      <c r="CD232" s="65"/>
      <c r="CE232" s="65"/>
      <c r="CF232" s="65"/>
      <c r="CG232" s="65"/>
      <c r="CH232" s="65"/>
      <c r="CI232" s="65"/>
      <c r="CJ232" s="65"/>
      <c r="CK232" s="65"/>
      <c r="CL232" s="65"/>
      <c r="CM232" s="65"/>
      <c r="CN232" s="65"/>
    </row>
    <row r="233" spans="2:92" s="1" customFormat="1" ht="15" customHeight="1">
      <c r="B233" s="108" t="s">
        <v>25</v>
      </c>
      <c r="C233" s="2"/>
      <c r="D233" s="56">
        <v>20</v>
      </c>
      <c r="E233" s="87" t="s">
        <v>84</v>
      </c>
      <c r="F233" s="50"/>
      <c r="G233" s="50"/>
      <c r="H233" s="50"/>
      <c r="I233" s="137">
        <f t="shared" si="65"/>
        <v>10.799999999999999</v>
      </c>
      <c r="J233" s="137">
        <f t="shared" si="66"/>
        <v>0</v>
      </c>
      <c r="K233" s="134" t="e">
        <f t="shared" si="61"/>
        <v>#DIV/0!</v>
      </c>
      <c r="L233" s="91">
        <f t="shared" si="62"/>
        <v>0</v>
      </c>
      <c r="M233" s="5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  <c r="AA233" s="65"/>
      <c r="AB233" s="65"/>
      <c r="AC233" s="65"/>
      <c r="AD233" s="65"/>
      <c r="AE233" s="65"/>
      <c r="AF233" s="65"/>
      <c r="AG233" s="65"/>
      <c r="AH233" s="65"/>
      <c r="AI233" s="65"/>
      <c r="AJ233" s="65"/>
      <c r="AK233" s="65"/>
      <c r="AL233" s="65"/>
      <c r="AM233" s="65"/>
      <c r="AN233" s="65"/>
      <c r="AO233" s="65"/>
      <c r="AP233" s="65"/>
      <c r="AQ233" s="65"/>
      <c r="AR233" s="65"/>
      <c r="AS233" s="65"/>
      <c r="AT233" s="65"/>
      <c r="AU233" s="65"/>
      <c r="AV233" s="65"/>
      <c r="AW233" s="65"/>
      <c r="AX233" s="65"/>
      <c r="AY233" s="65"/>
      <c r="AZ233" s="65"/>
      <c r="BA233" s="65"/>
      <c r="BB233" s="65"/>
      <c r="BC233" s="65"/>
      <c r="BD233" s="65"/>
      <c r="BE233" s="65"/>
      <c r="BF233" s="65"/>
      <c r="BG233" s="65"/>
      <c r="BH233" s="65"/>
      <c r="BI233" s="65"/>
      <c r="BJ233" s="65"/>
      <c r="BK233" s="65"/>
      <c r="BL233" s="65"/>
      <c r="BM233" s="65"/>
      <c r="BN233" s="65"/>
      <c r="BO233" s="65"/>
      <c r="BP233" s="65"/>
      <c r="BQ233" s="65"/>
      <c r="BR233" s="65"/>
      <c r="BS233" s="65"/>
      <c r="BT233" s="65"/>
      <c r="BU233" s="65"/>
      <c r="BV233" s="65"/>
      <c r="BW233" s="65"/>
      <c r="BX233" s="65"/>
      <c r="BY233" s="65"/>
      <c r="BZ233" s="65"/>
      <c r="CA233" s="65"/>
      <c r="CB233" s="65"/>
      <c r="CC233" s="65"/>
      <c r="CD233" s="65"/>
      <c r="CE233" s="65"/>
      <c r="CF233" s="65"/>
      <c r="CG233" s="65"/>
      <c r="CH233" s="65"/>
      <c r="CI233" s="65"/>
      <c r="CJ233" s="65"/>
      <c r="CK233" s="65"/>
      <c r="CL233" s="65"/>
      <c r="CM233" s="65"/>
      <c r="CN233" s="65"/>
    </row>
    <row r="234" spans="2:92" s="1" customFormat="1" ht="15" customHeight="1">
      <c r="B234" s="108" t="s">
        <v>25</v>
      </c>
      <c r="C234" s="2"/>
      <c r="D234" s="56">
        <v>20</v>
      </c>
      <c r="E234" s="87" t="s">
        <v>85</v>
      </c>
      <c r="F234" s="50"/>
      <c r="G234" s="50"/>
      <c r="H234" s="50"/>
      <c r="I234" s="137">
        <f t="shared" si="65"/>
        <v>10.799999999999999</v>
      </c>
      <c r="J234" s="137">
        <f t="shared" si="66"/>
        <v>0</v>
      </c>
      <c r="K234" s="134" t="e">
        <f t="shared" si="61"/>
        <v>#DIV/0!</v>
      </c>
      <c r="L234" s="91">
        <f t="shared" si="62"/>
        <v>0</v>
      </c>
      <c r="M234" s="5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  <c r="AA234" s="65"/>
      <c r="AB234" s="65"/>
      <c r="AC234" s="65"/>
      <c r="AD234" s="65"/>
      <c r="AE234" s="65"/>
      <c r="AF234" s="65"/>
      <c r="AG234" s="65"/>
      <c r="AH234" s="65"/>
      <c r="AI234" s="65"/>
      <c r="AJ234" s="65"/>
      <c r="AK234" s="65"/>
      <c r="AL234" s="65"/>
      <c r="AM234" s="65"/>
      <c r="AN234" s="65"/>
      <c r="AO234" s="65"/>
      <c r="AP234" s="65"/>
      <c r="AQ234" s="65"/>
      <c r="AR234" s="65"/>
      <c r="AS234" s="65"/>
      <c r="AT234" s="65"/>
      <c r="AU234" s="65"/>
      <c r="AV234" s="65"/>
      <c r="AW234" s="65"/>
      <c r="AX234" s="65"/>
      <c r="AY234" s="65"/>
      <c r="AZ234" s="65"/>
      <c r="BA234" s="65"/>
      <c r="BB234" s="65"/>
      <c r="BC234" s="65"/>
      <c r="BD234" s="65"/>
      <c r="BE234" s="65"/>
      <c r="BF234" s="65"/>
      <c r="BG234" s="65"/>
      <c r="BH234" s="65"/>
      <c r="BI234" s="65"/>
      <c r="BJ234" s="65"/>
      <c r="BK234" s="65"/>
      <c r="BL234" s="65"/>
      <c r="BM234" s="65"/>
      <c r="BN234" s="65"/>
      <c r="BO234" s="65"/>
      <c r="BP234" s="65"/>
      <c r="BQ234" s="65"/>
      <c r="BR234" s="65"/>
      <c r="BS234" s="65"/>
      <c r="BT234" s="65"/>
      <c r="BU234" s="65"/>
      <c r="BV234" s="65"/>
      <c r="BW234" s="65"/>
      <c r="BX234" s="65"/>
      <c r="BY234" s="65"/>
      <c r="BZ234" s="65"/>
      <c r="CA234" s="65"/>
      <c r="CB234" s="65"/>
      <c r="CC234" s="65"/>
      <c r="CD234" s="65"/>
      <c r="CE234" s="65"/>
      <c r="CF234" s="65"/>
      <c r="CG234" s="65"/>
      <c r="CH234" s="65"/>
      <c r="CI234" s="65"/>
      <c r="CJ234" s="65"/>
      <c r="CK234" s="65"/>
      <c r="CL234" s="65"/>
      <c r="CM234" s="65"/>
      <c r="CN234" s="65"/>
    </row>
    <row r="235" spans="2:92" s="1" customFormat="1" ht="15" customHeight="1">
      <c r="B235" s="108" t="s">
        <v>25</v>
      </c>
      <c r="C235" s="2"/>
      <c r="D235" s="56">
        <v>20</v>
      </c>
      <c r="E235" s="87" t="s">
        <v>86</v>
      </c>
      <c r="F235" s="50"/>
      <c r="G235" s="50"/>
      <c r="H235" s="50"/>
      <c r="I235" s="137">
        <f t="shared" si="65"/>
        <v>10.799999999999999</v>
      </c>
      <c r="J235" s="137">
        <f t="shared" si="66"/>
        <v>0</v>
      </c>
      <c r="K235" s="134" t="e">
        <f t="shared" si="61"/>
        <v>#DIV/0!</v>
      </c>
      <c r="L235" s="91">
        <f t="shared" si="62"/>
        <v>0</v>
      </c>
      <c r="M235" s="5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  <c r="AA235" s="65"/>
      <c r="AB235" s="65"/>
      <c r="AC235" s="65"/>
      <c r="AD235" s="65"/>
      <c r="AE235" s="65"/>
      <c r="AF235" s="65"/>
      <c r="AG235" s="65"/>
      <c r="AH235" s="65"/>
      <c r="AI235" s="65"/>
      <c r="AJ235" s="65"/>
      <c r="AK235" s="65"/>
      <c r="AL235" s="65"/>
      <c r="AM235" s="65"/>
      <c r="AN235" s="65"/>
      <c r="AO235" s="65"/>
      <c r="AP235" s="65"/>
      <c r="AQ235" s="65"/>
      <c r="AR235" s="65"/>
      <c r="AS235" s="65"/>
      <c r="AT235" s="65"/>
      <c r="AU235" s="65"/>
      <c r="AV235" s="65"/>
      <c r="AW235" s="65"/>
      <c r="AX235" s="65"/>
      <c r="AY235" s="65"/>
      <c r="AZ235" s="65"/>
      <c r="BA235" s="65"/>
      <c r="BB235" s="65"/>
      <c r="BC235" s="65"/>
      <c r="BD235" s="65"/>
      <c r="BE235" s="65"/>
      <c r="BF235" s="65"/>
      <c r="BG235" s="65"/>
      <c r="BH235" s="65"/>
      <c r="BI235" s="65"/>
      <c r="BJ235" s="65"/>
      <c r="BK235" s="65"/>
      <c r="BL235" s="65"/>
      <c r="BM235" s="65"/>
      <c r="BN235" s="65"/>
      <c r="BO235" s="65"/>
      <c r="BP235" s="65"/>
      <c r="BQ235" s="65"/>
      <c r="BR235" s="65"/>
      <c r="BS235" s="65"/>
      <c r="BT235" s="65"/>
      <c r="BU235" s="65"/>
      <c r="BV235" s="65"/>
      <c r="BW235" s="65"/>
      <c r="BX235" s="65"/>
      <c r="BY235" s="65"/>
      <c r="BZ235" s="65"/>
      <c r="CA235" s="65"/>
      <c r="CB235" s="65"/>
      <c r="CC235" s="65"/>
      <c r="CD235" s="65"/>
      <c r="CE235" s="65"/>
      <c r="CF235" s="65"/>
      <c r="CG235" s="65"/>
      <c r="CH235" s="65"/>
      <c r="CI235" s="65"/>
      <c r="CJ235" s="65"/>
      <c r="CK235" s="65"/>
      <c r="CL235" s="65"/>
      <c r="CM235" s="65"/>
      <c r="CN235" s="65"/>
    </row>
    <row r="236" spans="2:92" s="1" customFormat="1" ht="15" customHeight="1">
      <c r="B236" s="182" t="s">
        <v>25</v>
      </c>
      <c r="C236" s="183"/>
      <c r="D236" s="184">
        <v>20</v>
      </c>
      <c r="E236" s="175" t="s">
        <v>87</v>
      </c>
      <c r="F236" s="185"/>
      <c r="G236" s="185"/>
      <c r="H236" s="185"/>
      <c r="I236" s="186">
        <f t="shared" si="65"/>
        <v>10.799999999999999</v>
      </c>
      <c r="J236" s="186">
        <f t="shared" si="66"/>
        <v>0</v>
      </c>
      <c r="K236" s="188" t="e">
        <f t="shared" si="61"/>
        <v>#DIV/0!</v>
      </c>
      <c r="L236" s="189">
        <f t="shared" si="62"/>
        <v>0</v>
      </c>
      <c r="M236" s="5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  <c r="AA236" s="65"/>
      <c r="AB236" s="65"/>
      <c r="AC236" s="65"/>
      <c r="AD236" s="65"/>
      <c r="AE236" s="65"/>
      <c r="AF236" s="65"/>
      <c r="AG236" s="65"/>
      <c r="AH236" s="65"/>
      <c r="AI236" s="65"/>
      <c r="AJ236" s="65"/>
      <c r="AK236" s="65"/>
      <c r="AL236" s="65"/>
      <c r="AM236" s="65"/>
      <c r="AN236" s="65"/>
      <c r="AO236" s="65"/>
      <c r="AP236" s="65"/>
      <c r="AQ236" s="65"/>
      <c r="AR236" s="65"/>
      <c r="AS236" s="65"/>
      <c r="AT236" s="65"/>
      <c r="AU236" s="65"/>
      <c r="AV236" s="65"/>
      <c r="AW236" s="65"/>
      <c r="AX236" s="65"/>
      <c r="AY236" s="65"/>
      <c r="AZ236" s="65"/>
      <c r="BA236" s="65"/>
      <c r="BB236" s="65"/>
      <c r="BC236" s="65"/>
      <c r="BD236" s="65"/>
      <c r="BE236" s="65"/>
      <c r="BF236" s="65"/>
      <c r="BG236" s="65"/>
      <c r="BH236" s="65"/>
      <c r="BI236" s="65"/>
      <c r="BJ236" s="65"/>
      <c r="BK236" s="65"/>
      <c r="BL236" s="65"/>
      <c r="BM236" s="65"/>
      <c r="BN236" s="65"/>
      <c r="BO236" s="65"/>
      <c r="BP236" s="65"/>
      <c r="BQ236" s="65"/>
      <c r="BR236" s="65"/>
      <c r="BS236" s="65"/>
      <c r="BT236" s="65"/>
      <c r="BU236" s="65"/>
      <c r="BV236" s="65"/>
      <c r="BW236" s="65"/>
      <c r="BX236" s="65"/>
      <c r="BY236" s="65"/>
      <c r="BZ236" s="65"/>
      <c r="CA236" s="65"/>
      <c r="CB236" s="65"/>
      <c r="CC236" s="65"/>
      <c r="CD236" s="65"/>
      <c r="CE236" s="65"/>
      <c r="CF236" s="65"/>
      <c r="CG236" s="65"/>
      <c r="CH236" s="65"/>
      <c r="CI236" s="65"/>
      <c r="CJ236" s="65"/>
      <c r="CK236" s="65"/>
      <c r="CL236" s="65"/>
      <c r="CM236" s="65"/>
      <c r="CN236" s="65"/>
    </row>
    <row r="237" spans="2:92" s="1" customFormat="1" ht="15" customHeight="1">
      <c r="B237" s="108" t="s">
        <v>25</v>
      </c>
      <c r="C237" s="2"/>
      <c r="D237" s="56">
        <v>20</v>
      </c>
      <c r="E237" s="87" t="s">
        <v>88</v>
      </c>
      <c r="F237" s="50"/>
      <c r="G237" s="50"/>
      <c r="H237" s="50"/>
      <c r="I237" s="137">
        <f t="shared" ref="I237:I238" si="67">(((0.5+1.4)/2)*20)*0.6</f>
        <v>11.4</v>
      </c>
      <c r="J237" s="137">
        <f t="shared" ref="J237:J238" si="68">(((0.5+1.4)/2)*20)*H237</f>
        <v>0</v>
      </c>
      <c r="K237" s="134" t="e">
        <f t="shared" si="61"/>
        <v>#DIV/0!</v>
      </c>
      <c r="L237" s="91">
        <f t="shared" si="62"/>
        <v>0</v>
      </c>
      <c r="M237" s="5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  <c r="AA237" s="65"/>
      <c r="AB237" s="65"/>
      <c r="AC237" s="65"/>
      <c r="AD237" s="65"/>
      <c r="AE237" s="65"/>
      <c r="AF237" s="65"/>
      <c r="AG237" s="65"/>
      <c r="AH237" s="65"/>
      <c r="AI237" s="65"/>
      <c r="AJ237" s="65"/>
      <c r="AK237" s="65"/>
      <c r="AL237" s="65"/>
      <c r="AM237" s="65"/>
      <c r="AN237" s="65"/>
      <c r="AO237" s="65"/>
      <c r="AP237" s="65"/>
      <c r="AQ237" s="65"/>
      <c r="AR237" s="65"/>
      <c r="AS237" s="65"/>
      <c r="AT237" s="65"/>
      <c r="AU237" s="65"/>
      <c r="AV237" s="65"/>
      <c r="AW237" s="65"/>
      <c r="AX237" s="65"/>
      <c r="AY237" s="65"/>
      <c r="AZ237" s="65"/>
      <c r="BA237" s="65"/>
      <c r="BB237" s="65"/>
      <c r="BC237" s="65"/>
      <c r="BD237" s="65"/>
      <c r="BE237" s="65"/>
      <c r="BF237" s="65"/>
      <c r="BG237" s="65"/>
      <c r="BH237" s="65"/>
      <c r="BI237" s="65"/>
      <c r="BJ237" s="65"/>
      <c r="BK237" s="65"/>
      <c r="BL237" s="65"/>
      <c r="BM237" s="65"/>
      <c r="BN237" s="65"/>
      <c r="BO237" s="65"/>
      <c r="BP237" s="65"/>
      <c r="BQ237" s="65"/>
      <c r="BR237" s="65"/>
      <c r="BS237" s="65"/>
      <c r="BT237" s="65"/>
      <c r="BU237" s="65"/>
      <c r="BV237" s="65"/>
      <c r="BW237" s="65"/>
      <c r="BX237" s="65"/>
      <c r="BY237" s="65"/>
      <c r="BZ237" s="65"/>
      <c r="CA237" s="65"/>
      <c r="CB237" s="65"/>
      <c r="CC237" s="65"/>
      <c r="CD237" s="65"/>
      <c r="CE237" s="65"/>
      <c r="CF237" s="65"/>
      <c r="CG237" s="65"/>
      <c r="CH237" s="65"/>
      <c r="CI237" s="65"/>
      <c r="CJ237" s="65"/>
      <c r="CK237" s="65"/>
      <c r="CL237" s="65"/>
      <c r="CM237" s="65"/>
      <c r="CN237" s="65"/>
    </row>
    <row r="238" spans="2:92" s="1" customFormat="1" ht="15" customHeight="1">
      <c r="B238" s="190" t="s">
        <v>25</v>
      </c>
      <c r="C238" s="191"/>
      <c r="D238" s="192">
        <v>20</v>
      </c>
      <c r="E238" s="168" t="s">
        <v>90</v>
      </c>
      <c r="F238" s="193"/>
      <c r="G238" s="193"/>
      <c r="H238" s="193"/>
      <c r="I238" s="194">
        <f t="shared" si="67"/>
        <v>11.4</v>
      </c>
      <c r="J238" s="194">
        <f t="shared" si="68"/>
        <v>0</v>
      </c>
      <c r="K238" s="196" t="e">
        <f t="shared" si="61"/>
        <v>#DIV/0!</v>
      </c>
      <c r="L238" s="197">
        <f t="shared" si="62"/>
        <v>0</v>
      </c>
      <c r="M238" s="5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  <c r="AA238" s="65"/>
      <c r="AB238" s="65"/>
      <c r="AC238" s="65"/>
      <c r="AD238" s="65"/>
      <c r="AE238" s="65"/>
      <c r="AF238" s="65"/>
      <c r="AG238" s="65"/>
      <c r="AH238" s="65"/>
      <c r="AI238" s="65"/>
      <c r="AJ238" s="65"/>
      <c r="AK238" s="65"/>
      <c r="AL238" s="65"/>
      <c r="AM238" s="65"/>
      <c r="AN238" s="65"/>
      <c r="AO238" s="65"/>
      <c r="AP238" s="65"/>
      <c r="AQ238" s="65"/>
      <c r="AR238" s="65"/>
      <c r="AS238" s="65"/>
      <c r="AT238" s="65"/>
      <c r="AU238" s="65"/>
      <c r="AV238" s="65"/>
      <c r="AW238" s="65"/>
      <c r="AX238" s="65"/>
      <c r="AY238" s="65"/>
      <c r="AZ238" s="65"/>
      <c r="BA238" s="65"/>
      <c r="BB238" s="65"/>
      <c r="BC238" s="65"/>
      <c r="BD238" s="65"/>
      <c r="BE238" s="65"/>
      <c r="BF238" s="65"/>
      <c r="BG238" s="65"/>
      <c r="BH238" s="65"/>
      <c r="BI238" s="65"/>
      <c r="BJ238" s="65"/>
      <c r="BK238" s="65"/>
      <c r="BL238" s="65"/>
      <c r="BM238" s="65"/>
      <c r="BN238" s="65"/>
      <c r="BO238" s="65"/>
      <c r="BP238" s="65"/>
      <c r="BQ238" s="65"/>
      <c r="BR238" s="65"/>
      <c r="BS238" s="65"/>
      <c r="BT238" s="65"/>
      <c r="BU238" s="65"/>
      <c r="BV238" s="65"/>
      <c r="BW238" s="65"/>
      <c r="BX238" s="65"/>
      <c r="BY238" s="65"/>
      <c r="BZ238" s="65"/>
      <c r="CA238" s="65"/>
      <c r="CB238" s="65"/>
      <c r="CC238" s="65"/>
      <c r="CD238" s="65"/>
      <c r="CE238" s="65"/>
      <c r="CF238" s="65"/>
      <c r="CG238" s="65"/>
      <c r="CH238" s="65"/>
      <c r="CI238" s="65"/>
      <c r="CJ238" s="65"/>
      <c r="CK238" s="65"/>
      <c r="CL238" s="65"/>
      <c r="CM238" s="65"/>
      <c r="CN238" s="65"/>
    </row>
    <row r="239" spans="2:92" s="1" customFormat="1" ht="15" customHeight="1">
      <c r="B239" s="108" t="s">
        <v>27</v>
      </c>
      <c r="C239" s="2"/>
      <c r="D239" s="56">
        <v>20</v>
      </c>
      <c r="E239" s="87" t="s">
        <v>79</v>
      </c>
      <c r="F239" s="50"/>
      <c r="G239" s="50"/>
      <c r="H239" s="50">
        <v>926</v>
      </c>
      <c r="I239" s="137">
        <f>((5*20)*0.15)/1.2</f>
        <v>12.5</v>
      </c>
      <c r="J239" s="137">
        <f>((5*20))*H239</f>
        <v>92600</v>
      </c>
      <c r="K239" s="134">
        <f t="shared" si="61"/>
        <v>0.875</v>
      </c>
      <c r="L239" s="91">
        <f t="shared" si="62"/>
        <v>11575</v>
      </c>
      <c r="M239" s="5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  <c r="AA239" s="65"/>
      <c r="AB239" s="65"/>
      <c r="AC239" s="65"/>
      <c r="AD239" s="65"/>
      <c r="AE239" s="65"/>
      <c r="AF239" s="65"/>
      <c r="AG239" s="65"/>
      <c r="AH239" s="65"/>
      <c r="AI239" s="65"/>
      <c r="AJ239" s="65"/>
      <c r="AK239" s="65"/>
      <c r="AL239" s="65"/>
      <c r="AM239" s="65"/>
      <c r="AN239" s="65"/>
      <c r="AO239" s="65"/>
      <c r="AP239" s="65"/>
      <c r="AQ239" s="65"/>
      <c r="AR239" s="65"/>
      <c r="AS239" s="65"/>
      <c r="AT239" s="65"/>
      <c r="AU239" s="65"/>
      <c r="AV239" s="65"/>
      <c r="AW239" s="65"/>
      <c r="AX239" s="65"/>
      <c r="AY239" s="65"/>
      <c r="AZ239" s="65"/>
      <c r="BA239" s="65"/>
      <c r="BB239" s="65"/>
      <c r="BC239" s="65"/>
      <c r="BD239" s="65"/>
      <c r="BE239" s="65"/>
      <c r="BF239" s="65"/>
      <c r="BG239" s="65"/>
      <c r="BH239" s="65"/>
      <c r="BI239" s="65"/>
      <c r="BJ239" s="65"/>
      <c r="BK239" s="65"/>
      <c r="BL239" s="65"/>
      <c r="BM239" s="65"/>
      <c r="BN239" s="65"/>
      <c r="BO239" s="65"/>
      <c r="BP239" s="65"/>
      <c r="BQ239" s="65"/>
      <c r="BR239" s="65"/>
      <c r="BS239" s="65"/>
      <c r="BT239" s="65"/>
      <c r="BU239" s="65"/>
      <c r="BV239" s="65"/>
      <c r="BW239" s="65"/>
      <c r="BX239" s="65"/>
      <c r="BY239" s="65"/>
      <c r="BZ239" s="65"/>
      <c r="CA239" s="65"/>
      <c r="CB239" s="65"/>
      <c r="CC239" s="65"/>
      <c r="CD239" s="65"/>
      <c r="CE239" s="65"/>
      <c r="CF239" s="65"/>
      <c r="CG239" s="65"/>
      <c r="CH239" s="65"/>
      <c r="CI239" s="65"/>
      <c r="CJ239" s="65"/>
      <c r="CK239" s="65"/>
      <c r="CL239" s="65"/>
      <c r="CM239" s="65"/>
      <c r="CN239" s="65"/>
    </row>
    <row r="240" spans="2:92" s="1" customFormat="1" ht="15" customHeight="1">
      <c r="B240" s="108" t="s">
        <v>27</v>
      </c>
      <c r="C240" s="2"/>
      <c r="D240" s="56">
        <v>20</v>
      </c>
      <c r="E240" s="87" t="s">
        <v>80</v>
      </c>
      <c r="F240" s="50"/>
      <c r="G240" s="50"/>
      <c r="H240" s="50"/>
      <c r="I240" s="137">
        <f t="shared" ref="I240:I241" si="69">((5*20)*0.15)/1.2</f>
        <v>12.5</v>
      </c>
      <c r="J240" s="137">
        <f t="shared" ref="J240:J241" si="70">((5*20))*H240</f>
        <v>0</v>
      </c>
      <c r="K240" s="134" t="e">
        <f t="shared" si="61"/>
        <v>#DIV/0!</v>
      </c>
      <c r="L240" s="91">
        <f t="shared" si="62"/>
        <v>0</v>
      </c>
      <c r="M240" s="5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  <c r="AA240" s="65"/>
      <c r="AB240" s="65"/>
      <c r="AC240" s="65"/>
      <c r="AD240" s="65"/>
      <c r="AE240" s="65"/>
      <c r="AF240" s="65"/>
      <c r="AG240" s="65"/>
      <c r="AH240" s="65"/>
      <c r="AI240" s="65"/>
      <c r="AJ240" s="65"/>
      <c r="AK240" s="65"/>
      <c r="AL240" s="65"/>
      <c r="AM240" s="65"/>
      <c r="AN240" s="65"/>
      <c r="AO240" s="65"/>
      <c r="AP240" s="65"/>
      <c r="AQ240" s="65"/>
      <c r="AR240" s="65"/>
      <c r="AS240" s="65"/>
      <c r="AT240" s="65"/>
      <c r="AU240" s="65"/>
      <c r="AV240" s="65"/>
      <c r="AW240" s="65"/>
      <c r="AX240" s="65"/>
      <c r="AY240" s="65"/>
      <c r="AZ240" s="65"/>
      <c r="BA240" s="65"/>
      <c r="BB240" s="65"/>
      <c r="BC240" s="65"/>
      <c r="BD240" s="65"/>
      <c r="BE240" s="65"/>
      <c r="BF240" s="65"/>
      <c r="BG240" s="65"/>
      <c r="BH240" s="65"/>
      <c r="BI240" s="65"/>
      <c r="BJ240" s="65"/>
      <c r="BK240" s="65"/>
      <c r="BL240" s="65"/>
      <c r="BM240" s="65"/>
      <c r="BN240" s="65"/>
      <c r="BO240" s="65"/>
      <c r="BP240" s="65"/>
      <c r="BQ240" s="65"/>
      <c r="BR240" s="65"/>
      <c r="BS240" s="65"/>
      <c r="BT240" s="65"/>
      <c r="BU240" s="65"/>
      <c r="BV240" s="65"/>
      <c r="BW240" s="65"/>
      <c r="BX240" s="65"/>
      <c r="BY240" s="65"/>
      <c r="BZ240" s="65"/>
      <c r="CA240" s="65"/>
      <c r="CB240" s="65"/>
      <c r="CC240" s="65"/>
      <c r="CD240" s="65"/>
      <c r="CE240" s="65"/>
      <c r="CF240" s="65"/>
      <c r="CG240" s="65"/>
      <c r="CH240" s="65"/>
      <c r="CI240" s="65"/>
      <c r="CJ240" s="65"/>
      <c r="CK240" s="65"/>
      <c r="CL240" s="65"/>
      <c r="CM240" s="65"/>
      <c r="CN240" s="65"/>
    </row>
    <row r="241" spans="2:92" s="1" customFormat="1" ht="15" customHeight="1">
      <c r="B241" s="182" t="s">
        <v>27</v>
      </c>
      <c r="C241" s="183"/>
      <c r="D241" s="184">
        <v>20</v>
      </c>
      <c r="E241" s="175" t="s">
        <v>81</v>
      </c>
      <c r="F241" s="185"/>
      <c r="G241" s="185"/>
      <c r="H241" s="185"/>
      <c r="I241" s="186">
        <f t="shared" si="69"/>
        <v>12.5</v>
      </c>
      <c r="J241" s="186">
        <f t="shared" si="70"/>
        <v>0</v>
      </c>
      <c r="K241" s="188" t="e">
        <f t="shared" si="61"/>
        <v>#DIV/0!</v>
      </c>
      <c r="L241" s="189">
        <f t="shared" si="62"/>
        <v>0</v>
      </c>
      <c r="M241" s="5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  <c r="Y241" s="65"/>
      <c r="Z241" s="65"/>
      <c r="AA241" s="65"/>
      <c r="AB241" s="65"/>
      <c r="AC241" s="65"/>
      <c r="AD241" s="65"/>
      <c r="AE241" s="65"/>
      <c r="AF241" s="65"/>
      <c r="AG241" s="65"/>
      <c r="AH241" s="65"/>
      <c r="AI241" s="65"/>
      <c r="AJ241" s="65"/>
      <c r="AK241" s="65"/>
      <c r="AL241" s="65"/>
      <c r="AM241" s="65"/>
      <c r="AN241" s="65"/>
      <c r="AO241" s="65"/>
      <c r="AP241" s="65"/>
      <c r="AQ241" s="65"/>
      <c r="AR241" s="65"/>
      <c r="AS241" s="65"/>
      <c r="AT241" s="65"/>
      <c r="AU241" s="65"/>
      <c r="AV241" s="65"/>
      <c r="AW241" s="65"/>
      <c r="AX241" s="65"/>
      <c r="AY241" s="65"/>
      <c r="AZ241" s="65"/>
      <c r="BA241" s="65"/>
      <c r="BB241" s="65"/>
      <c r="BC241" s="65"/>
      <c r="BD241" s="65"/>
      <c r="BE241" s="65"/>
      <c r="BF241" s="65"/>
      <c r="BG241" s="65"/>
      <c r="BH241" s="65"/>
      <c r="BI241" s="65"/>
      <c r="BJ241" s="65"/>
      <c r="BK241" s="65"/>
      <c r="BL241" s="65"/>
      <c r="BM241" s="65"/>
      <c r="BN241" s="65"/>
      <c r="BO241" s="65"/>
      <c r="BP241" s="65"/>
      <c r="BQ241" s="65"/>
      <c r="BR241" s="65"/>
      <c r="BS241" s="65"/>
      <c r="BT241" s="65"/>
      <c r="BU241" s="65"/>
      <c r="BV241" s="65"/>
      <c r="BW241" s="65"/>
      <c r="BX241" s="65"/>
      <c r="BY241" s="65"/>
      <c r="BZ241" s="65"/>
      <c r="CA241" s="65"/>
      <c r="CB241" s="65"/>
      <c r="CC241" s="65"/>
      <c r="CD241" s="65"/>
      <c r="CE241" s="65"/>
      <c r="CF241" s="65"/>
      <c r="CG241" s="65"/>
      <c r="CH241" s="65"/>
      <c r="CI241" s="65"/>
      <c r="CJ241" s="65"/>
      <c r="CK241" s="65"/>
      <c r="CL241" s="65"/>
      <c r="CM241" s="65"/>
      <c r="CN241" s="65"/>
    </row>
    <row r="242" spans="2:92" s="1" customFormat="1" ht="15" customHeight="1">
      <c r="B242" s="108" t="s">
        <v>27</v>
      </c>
      <c r="C242" s="2"/>
      <c r="D242" s="56">
        <v>20</v>
      </c>
      <c r="E242" s="87" t="s">
        <v>82</v>
      </c>
      <c r="F242" s="50"/>
      <c r="G242" s="50"/>
      <c r="H242" s="50">
        <v>926</v>
      </c>
      <c r="I242" s="137">
        <f>((5*20)*0.15)/1.2</f>
        <v>12.5</v>
      </c>
      <c r="J242" s="137">
        <f>((5*20))*H242</f>
        <v>92600</v>
      </c>
      <c r="K242" s="134">
        <f t="shared" si="61"/>
        <v>0.875</v>
      </c>
      <c r="L242" s="91">
        <f t="shared" si="62"/>
        <v>11575</v>
      </c>
      <c r="M242" s="5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  <c r="Y242" s="65"/>
      <c r="Z242" s="65"/>
      <c r="AA242" s="65"/>
      <c r="AB242" s="65"/>
      <c r="AC242" s="65"/>
      <c r="AD242" s="65"/>
      <c r="AE242" s="65"/>
      <c r="AF242" s="65"/>
      <c r="AG242" s="65"/>
      <c r="AH242" s="65"/>
      <c r="AI242" s="65"/>
      <c r="AJ242" s="65"/>
      <c r="AK242" s="65"/>
      <c r="AL242" s="65"/>
      <c r="AM242" s="65"/>
      <c r="AN242" s="65"/>
      <c r="AO242" s="65"/>
      <c r="AP242" s="65"/>
      <c r="AQ242" s="65"/>
      <c r="AR242" s="65"/>
      <c r="AS242" s="65"/>
      <c r="AT242" s="65"/>
      <c r="AU242" s="65"/>
      <c r="AV242" s="65"/>
      <c r="AW242" s="65"/>
      <c r="AX242" s="65"/>
      <c r="AY242" s="65"/>
      <c r="AZ242" s="65"/>
      <c r="BA242" s="65"/>
      <c r="BB242" s="65"/>
      <c r="BC242" s="65"/>
      <c r="BD242" s="65"/>
      <c r="BE242" s="65"/>
      <c r="BF242" s="65"/>
      <c r="BG242" s="65"/>
      <c r="BH242" s="65"/>
      <c r="BI242" s="65"/>
      <c r="BJ242" s="65"/>
      <c r="BK242" s="65"/>
      <c r="BL242" s="65"/>
      <c r="BM242" s="65"/>
      <c r="BN242" s="65"/>
      <c r="BO242" s="65"/>
      <c r="BP242" s="65"/>
      <c r="BQ242" s="65"/>
      <c r="BR242" s="65"/>
      <c r="BS242" s="65"/>
      <c r="BT242" s="65"/>
      <c r="BU242" s="65"/>
      <c r="BV242" s="65"/>
      <c r="BW242" s="65"/>
      <c r="BX242" s="65"/>
      <c r="BY242" s="65"/>
      <c r="BZ242" s="65"/>
      <c r="CA242" s="65"/>
      <c r="CB242" s="65"/>
      <c r="CC242" s="65"/>
      <c r="CD242" s="65"/>
      <c r="CE242" s="65"/>
      <c r="CF242" s="65"/>
      <c r="CG242" s="65"/>
      <c r="CH242" s="65"/>
      <c r="CI242" s="65"/>
      <c r="CJ242" s="65"/>
      <c r="CK242" s="65"/>
      <c r="CL242" s="65"/>
      <c r="CM242" s="65"/>
      <c r="CN242" s="65"/>
    </row>
    <row r="243" spans="2:92" s="1" customFormat="1" ht="15" customHeight="1">
      <c r="B243" s="108" t="s">
        <v>27</v>
      </c>
      <c r="C243" s="2"/>
      <c r="D243" s="56">
        <v>20</v>
      </c>
      <c r="E243" s="87" t="s">
        <v>83</v>
      </c>
      <c r="F243" s="50"/>
      <c r="G243" s="50"/>
      <c r="H243" s="50"/>
      <c r="I243" s="137">
        <f t="shared" ref="I243:I249" si="71">((5*20)*0.15)/1.2</f>
        <v>12.5</v>
      </c>
      <c r="J243" s="137">
        <f t="shared" ref="J243:J249" si="72">((5*20))*H243</f>
        <v>0</v>
      </c>
      <c r="K243" s="134" t="e">
        <f t="shared" si="61"/>
        <v>#DIV/0!</v>
      </c>
      <c r="L243" s="91">
        <f t="shared" si="62"/>
        <v>0</v>
      </c>
      <c r="M243" s="5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  <c r="Y243" s="65"/>
      <c r="Z243" s="65"/>
      <c r="AA243" s="65"/>
      <c r="AB243" s="65"/>
      <c r="AC243" s="65"/>
      <c r="AD243" s="65"/>
      <c r="AE243" s="65"/>
      <c r="AF243" s="65"/>
      <c r="AG243" s="65"/>
      <c r="AH243" s="65"/>
      <c r="AI243" s="65"/>
      <c r="AJ243" s="65"/>
      <c r="AK243" s="65"/>
      <c r="AL243" s="65"/>
      <c r="AM243" s="65"/>
      <c r="AN243" s="65"/>
      <c r="AO243" s="65"/>
      <c r="AP243" s="65"/>
      <c r="AQ243" s="65"/>
      <c r="AR243" s="65"/>
      <c r="AS243" s="65"/>
      <c r="AT243" s="65"/>
      <c r="AU243" s="65"/>
      <c r="AV243" s="65"/>
      <c r="AW243" s="65"/>
      <c r="AX243" s="65"/>
      <c r="AY243" s="65"/>
      <c r="AZ243" s="65"/>
      <c r="BA243" s="65"/>
      <c r="BB243" s="65"/>
      <c r="BC243" s="65"/>
      <c r="BD243" s="65"/>
      <c r="BE243" s="65"/>
      <c r="BF243" s="65"/>
      <c r="BG243" s="65"/>
      <c r="BH243" s="65"/>
      <c r="BI243" s="65"/>
      <c r="BJ243" s="65"/>
      <c r="BK243" s="65"/>
      <c r="BL243" s="65"/>
      <c r="BM243" s="65"/>
      <c r="BN243" s="65"/>
      <c r="BO243" s="65"/>
      <c r="BP243" s="65"/>
      <c r="BQ243" s="65"/>
      <c r="BR243" s="65"/>
      <c r="BS243" s="65"/>
      <c r="BT243" s="65"/>
      <c r="BU243" s="65"/>
      <c r="BV243" s="65"/>
      <c r="BW243" s="65"/>
      <c r="BX243" s="65"/>
      <c r="BY243" s="65"/>
      <c r="BZ243" s="65"/>
      <c r="CA243" s="65"/>
      <c r="CB243" s="65"/>
      <c r="CC243" s="65"/>
      <c r="CD243" s="65"/>
      <c r="CE243" s="65"/>
      <c r="CF243" s="65"/>
      <c r="CG243" s="65"/>
      <c r="CH243" s="65"/>
      <c r="CI243" s="65"/>
      <c r="CJ243" s="65"/>
      <c r="CK243" s="65"/>
      <c r="CL243" s="65"/>
      <c r="CM243" s="65"/>
      <c r="CN243" s="65"/>
    </row>
    <row r="244" spans="2:92" s="1" customFormat="1" ht="15" customHeight="1">
      <c r="B244" s="108" t="s">
        <v>27</v>
      </c>
      <c r="C244" s="2"/>
      <c r="D244" s="56">
        <v>20</v>
      </c>
      <c r="E244" s="87" t="s">
        <v>84</v>
      </c>
      <c r="F244" s="50"/>
      <c r="G244" s="50"/>
      <c r="H244" s="50"/>
      <c r="I244" s="137">
        <f t="shared" si="71"/>
        <v>12.5</v>
      </c>
      <c r="J244" s="137">
        <f t="shared" si="72"/>
        <v>0</v>
      </c>
      <c r="K244" s="134" t="e">
        <f t="shared" si="61"/>
        <v>#DIV/0!</v>
      </c>
      <c r="L244" s="91">
        <f t="shared" si="62"/>
        <v>0</v>
      </c>
      <c r="M244" s="5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65"/>
      <c r="AA244" s="65"/>
      <c r="AB244" s="65"/>
      <c r="AC244" s="65"/>
      <c r="AD244" s="65"/>
      <c r="AE244" s="65"/>
      <c r="AF244" s="65"/>
      <c r="AG244" s="65"/>
      <c r="AH244" s="65"/>
      <c r="AI244" s="65"/>
      <c r="AJ244" s="65"/>
      <c r="AK244" s="65"/>
      <c r="AL244" s="65"/>
      <c r="AM244" s="65"/>
      <c r="AN244" s="65"/>
      <c r="AO244" s="65"/>
      <c r="AP244" s="65"/>
      <c r="AQ244" s="65"/>
      <c r="AR244" s="65"/>
      <c r="AS244" s="65"/>
      <c r="AT244" s="65"/>
      <c r="AU244" s="65"/>
      <c r="AV244" s="65"/>
      <c r="AW244" s="65"/>
      <c r="AX244" s="65"/>
      <c r="AY244" s="65"/>
      <c r="AZ244" s="65"/>
      <c r="BA244" s="65"/>
      <c r="BB244" s="65"/>
      <c r="BC244" s="65"/>
      <c r="BD244" s="65"/>
      <c r="BE244" s="65"/>
      <c r="BF244" s="65"/>
      <c r="BG244" s="65"/>
      <c r="BH244" s="65"/>
      <c r="BI244" s="65"/>
      <c r="BJ244" s="65"/>
      <c r="BK244" s="65"/>
      <c r="BL244" s="65"/>
      <c r="BM244" s="65"/>
      <c r="BN244" s="65"/>
      <c r="BO244" s="65"/>
      <c r="BP244" s="65"/>
      <c r="BQ244" s="65"/>
      <c r="BR244" s="65"/>
      <c r="BS244" s="65"/>
      <c r="BT244" s="65"/>
      <c r="BU244" s="65"/>
      <c r="BV244" s="65"/>
      <c r="BW244" s="65"/>
      <c r="BX244" s="65"/>
      <c r="BY244" s="65"/>
      <c r="BZ244" s="65"/>
      <c r="CA244" s="65"/>
      <c r="CB244" s="65"/>
      <c r="CC244" s="65"/>
      <c r="CD244" s="65"/>
      <c r="CE244" s="65"/>
      <c r="CF244" s="65"/>
      <c r="CG244" s="65"/>
      <c r="CH244" s="65"/>
      <c r="CI244" s="65"/>
      <c r="CJ244" s="65"/>
      <c r="CK244" s="65"/>
      <c r="CL244" s="65"/>
      <c r="CM244" s="65"/>
      <c r="CN244" s="65"/>
    </row>
    <row r="245" spans="2:92" s="1" customFormat="1" ht="15" customHeight="1">
      <c r="B245" s="108" t="s">
        <v>27</v>
      </c>
      <c r="C245" s="2"/>
      <c r="D245" s="56">
        <v>20</v>
      </c>
      <c r="E245" s="87" t="s">
        <v>85</v>
      </c>
      <c r="F245" s="50"/>
      <c r="G245" s="50"/>
      <c r="H245" s="50"/>
      <c r="I245" s="137">
        <f t="shared" si="71"/>
        <v>12.5</v>
      </c>
      <c r="J245" s="137">
        <f t="shared" si="72"/>
        <v>0</v>
      </c>
      <c r="K245" s="134" t="e">
        <f t="shared" si="61"/>
        <v>#DIV/0!</v>
      </c>
      <c r="L245" s="91">
        <f t="shared" si="62"/>
        <v>0</v>
      </c>
      <c r="M245" s="5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  <c r="AA245" s="65"/>
      <c r="AB245" s="65"/>
      <c r="AC245" s="65"/>
      <c r="AD245" s="65"/>
      <c r="AE245" s="65"/>
      <c r="AF245" s="65"/>
      <c r="AG245" s="65"/>
      <c r="AH245" s="65"/>
      <c r="AI245" s="65"/>
      <c r="AJ245" s="65"/>
      <c r="AK245" s="65"/>
      <c r="AL245" s="65"/>
      <c r="AM245" s="65"/>
      <c r="AN245" s="65"/>
      <c r="AO245" s="65"/>
      <c r="AP245" s="65"/>
      <c r="AQ245" s="65"/>
      <c r="AR245" s="65"/>
      <c r="AS245" s="65"/>
      <c r="AT245" s="65"/>
      <c r="AU245" s="65"/>
      <c r="AV245" s="65"/>
      <c r="AW245" s="65"/>
      <c r="AX245" s="65"/>
      <c r="AY245" s="65"/>
      <c r="AZ245" s="65"/>
      <c r="BA245" s="65"/>
      <c r="BB245" s="65"/>
      <c r="BC245" s="65"/>
      <c r="BD245" s="65"/>
      <c r="BE245" s="65"/>
      <c r="BF245" s="65"/>
      <c r="BG245" s="65"/>
      <c r="BH245" s="65"/>
      <c r="BI245" s="65"/>
      <c r="BJ245" s="65"/>
      <c r="BK245" s="65"/>
      <c r="BL245" s="65"/>
      <c r="BM245" s="65"/>
      <c r="BN245" s="65"/>
      <c r="BO245" s="65"/>
      <c r="BP245" s="65"/>
      <c r="BQ245" s="65"/>
      <c r="BR245" s="65"/>
      <c r="BS245" s="65"/>
      <c r="BT245" s="65"/>
      <c r="BU245" s="65"/>
      <c r="BV245" s="65"/>
      <c r="BW245" s="65"/>
      <c r="BX245" s="65"/>
      <c r="BY245" s="65"/>
      <c r="BZ245" s="65"/>
      <c r="CA245" s="65"/>
      <c r="CB245" s="65"/>
      <c r="CC245" s="65"/>
      <c r="CD245" s="65"/>
      <c r="CE245" s="65"/>
      <c r="CF245" s="65"/>
      <c r="CG245" s="65"/>
      <c r="CH245" s="65"/>
      <c r="CI245" s="65"/>
      <c r="CJ245" s="65"/>
      <c r="CK245" s="65"/>
      <c r="CL245" s="65"/>
      <c r="CM245" s="65"/>
      <c r="CN245" s="65"/>
    </row>
    <row r="246" spans="2:92" s="1" customFormat="1" ht="15" customHeight="1">
      <c r="B246" s="108" t="s">
        <v>27</v>
      </c>
      <c r="C246" s="2"/>
      <c r="D246" s="56">
        <v>20</v>
      </c>
      <c r="E246" s="87" t="s">
        <v>86</v>
      </c>
      <c r="F246" s="50"/>
      <c r="G246" s="50"/>
      <c r="H246" s="50"/>
      <c r="I246" s="137">
        <f t="shared" si="71"/>
        <v>12.5</v>
      </c>
      <c r="J246" s="137">
        <f t="shared" si="72"/>
        <v>0</v>
      </c>
      <c r="K246" s="134" t="e">
        <f t="shared" si="61"/>
        <v>#DIV/0!</v>
      </c>
      <c r="L246" s="91">
        <f t="shared" si="62"/>
        <v>0</v>
      </c>
      <c r="M246" s="5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65"/>
      <c r="Z246" s="65"/>
      <c r="AA246" s="65"/>
      <c r="AB246" s="65"/>
      <c r="AC246" s="65"/>
      <c r="AD246" s="65"/>
      <c r="AE246" s="65"/>
      <c r="AF246" s="65"/>
      <c r="AG246" s="65"/>
      <c r="AH246" s="65"/>
      <c r="AI246" s="65"/>
      <c r="AJ246" s="65"/>
      <c r="AK246" s="65"/>
      <c r="AL246" s="65"/>
      <c r="AM246" s="65"/>
      <c r="AN246" s="65"/>
      <c r="AO246" s="65"/>
      <c r="AP246" s="65"/>
      <c r="AQ246" s="65"/>
      <c r="AR246" s="65"/>
      <c r="AS246" s="65"/>
      <c r="AT246" s="65"/>
      <c r="AU246" s="65"/>
      <c r="AV246" s="65"/>
      <c r="AW246" s="65"/>
      <c r="AX246" s="65"/>
      <c r="AY246" s="65"/>
      <c r="AZ246" s="65"/>
      <c r="BA246" s="65"/>
      <c r="BB246" s="65"/>
      <c r="BC246" s="65"/>
      <c r="BD246" s="65"/>
      <c r="BE246" s="65"/>
      <c r="BF246" s="65"/>
      <c r="BG246" s="65"/>
      <c r="BH246" s="65"/>
      <c r="BI246" s="65"/>
      <c r="BJ246" s="65"/>
      <c r="BK246" s="65"/>
      <c r="BL246" s="65"/>
      <c r="BM246" s="65"/>
      <c r="BN246" s="65"/>
      <c r="BO246" s="65"/>
      <c r="BP246" s="65"/>
      <c r="BQ246" s="65"/>
      <c r="BR246" s="65"/>
      <c r="BS246" s="65"/>
      <c r="BT246" s="65"/>
      <c r="BU246" s="65"/>
      <c r="BV246" s="65"/>
      <c r="BW246" s="65"/>
      <c r="BX246" s="65"/>
      <c r="BY246" s="65"/>
      <c r="BZ246" s="65"/>
      <c r="CA246" s="65"/>
      <c r="CB246" s="65"/>
      <c r="CC246" s="65"/>
      <c r="CD246" s="65"/>
      <c r="CE246" s="65"/>
      <c r="CF246" s="65"/>
      <c r="CG246" s="65"/>
      <c r="CH246" s="65"/>
      <c r="CI246" s="65"/>
      <c r="CJ246" s="65"/>
      <c r="CK246" s="65"/>
      <c r="CL246" s="65"/>
      <c r="CM246" s="65"/>
      <c r="CN246" s="65"/>
    </row>
    <row r="247" spans="2:92" s="1" customFormat="1" ht="15" customHeight="1">
      <c r="B247" s="182" t="s">
        <v>27</v>
      </c>
      <c r="C247" s="183"/>
      <c r="D247" s="184">
        <v>20</v>
      </c>
      <c r="E247" s="175" t="s">
        <v>87</v>
      </c>
      <c r="F247" s="185"/>
      <c r="G247" s="185"/>
      <c r="H247" s="185"/>
      <c r="I247" s="186">
        <f t="shared" si="71"/>
        <v>12.5</v>
      </c>
      <c r="J247" s="186">
        <f t="shared" si="72"/>
        <v>0</v>
      </c>
      <c r="K247" s="188" t="e">
        <f t="shared" si="61"/>
        <v>#DIV/0!</v>
      </c>
      <c r="L247" s="189">
        <f t="shared" si="62"/>
        <v>0</v>
      </c>
      <c r="M247" s="55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65"/>
      <c r="Y247" s="65"/>
      <c r="Z247" s="65"/>
      <c r="AA247" s="65"/>
      <c r="AB247" s="65"/>
      <c r="AC247" s="65"/>
      <c r="AD247" s="65"/>
      <c r="AE247" s="65"/>
      <c r="AF247" s="65"/>
      <c r="AG247" s="65"/>
      <c r="AH247" s="65"/>
      <c r="AI247" s="65"/>
      <c r="AJ247" s="65"/>
      <c r="AK247" s="65"/>
      <c r="AL247" s="65"/>
      <c r="AM247" s="65"/>
      <c r="AN247" s="65"/>
      <c r="AO247" s="65"/>
      <c r="AP247" s="65"/>
      <c r="AQ247" s="65"/>
      <c r="AR247" s="65"/>
      <c r="AS247" s="65"/>
      <c r="AT247" s="65"/>
      <c r="AU247" s="65"/>
      <c r="AV247" s="65"/>
      <c r="AW247" s="65"/>
      <c r="AX247" s="65"/>
      <c r="AY247" s="65"/>
      <c r="AZ247" s="65"/>
      <c r="BA247" s="65"/>
      <c r="BB247" s="65"/>
      <c r="BC247" s="65"/>
      <c r="BD247" s="65"/>
      <c r="BE247" s="65"/>
      <c r="BF247" s="65"/>
      <c r="BG247" s="65"/>
      <c r="BH247" s="65"/>
      <c r="BI247" s="65"/>
      <c r="BJ247" s="65"/>
      <c r="BK247" s="65"/>
      <c r="BL247" s="65"/>
      <c r="BM247" s="65"/>
      <c r="BN247" s="65"/>
      <c r="BO247" s="65"/>
      <c r="BP247" s="65"/>
      <c r="BQ247" s="65"/>
      <c r="BR247" s="65"/>
      <c r="BS247" s="65"/>
      <c r="BT247" s="65"/>
      <c r="BU247" s="65"/>
      <c r="BV247" s="65"/>
      <c r="BW247" s="65"/>
      <c r="BX247" s="65"/>
      <c r="BY247" s="65"/>
      <c r="BZ247" s="65"/>
      <c r="CA247" s="65"/>
      <c r="CB247" s="65"/>
      <c r="CC247" s="65"/>
      <c r="CD247" s="65"/>
      <c r="CE247" s="65"/>
      <c r="CF247" s="65"/>
      <c r="CG247" s="65"/>
      <c r="CH247" s="65"/>
      <c r="CI247" s="65"/>
      <c r="CJ247" s="65"/>
      <c r="CK247" s="65"/>
      <c r="CL247" s="65"/>
      <c r="CM247" s="65"/>
      <c r="CN247" s="65"/>
    </row>
    <row r="248" spans="2:92" s="1" customFormat="1" ht="15" customHeight="1">
      <c r="B248" s="108" t="s">
        <v>27</v>
      </c>
      <c r="C248" s="2"/>
      <c r="D248" s="56">
        <v>20</v>
      </c>
      <c r="E248" s="87" t="s">
        <v>88</v>
      </c>
      <c r="F248" s="50"/>
      <c r="G248" s="50"/>
      <c r="H248" s="50"/>
      <c r="I248" s="137">
        <f t="shared" si="71"/>
        <v>12.5</v>
      </c>
      <c r="J248" s="137">
        <f t="shared" si="72"/>
        <v>0</v>
      </c>
      <c r="K248" s="134" t="e">
        <f t="shared" si="61"/>
        <v>#DIV/0!</v>
      </c>
      <c r="L248" s="91">
        <f t="shared" si="62"/>
        <v>0</v>
      </c>
      <c r="M248" s="55"/>
      <c r="N248" s="65"/>
      <c r="O248" s="65"/>
      <c r="P248" s="65"/>
      <c r="Q248" s="65"/>
      <c r="R248" s="65"/>
      <c r="S248" s="65"/>
      <c r="T248" s="65"/>
      <c r="U248" s="65"/>
      <c r="V248" s="65"/>
      <c r="W248" s="65"/>
      <c r="X248" s="65"/>
      <c r="Y248" s="65"/>
      <c r="Z248" s="65"/>
      <c r="AA248" s="65"/>
      <c r="AB248" s="65"/>
      <c r="AC248" s="65"/>
      <c r="AD248" s="65"/>
      <c r="AE248" s="65"/>
      <c r="AF248" s="65"/>
      <c r="AG248" s="65"/>
      <c r="AH248" s="65"/>
      <c r="AI248" s="65"/>
      <c r="AJ248" s="65"/>
      <c r="AK248" s="65"/>
      <c r="AL248" s="65"/>
      <c r="AM248" s="65"/>
      <c r="AN248" s="65"/>
      <c r="AO248" s="65"/>
      <c r="AP248" s="65"/>
      <c r="AQ248" s="65"/>
      <c r="AR248" s="65"/>
      <c r="AS248" s="65"/>
      <c r="AT248" s="65"/>
      <c r="AU248" s="65"/>
      <c r="AV248" s="65"/>
      <c r="AW248" s="65"/>
      <c r="AX248" s="65"/>
      <c r="AY248" s="65"/>
      <c r="AZ248" s="65"/>
      <c r="BA248" s="65"/>
      <c r="BB248" s="65"/>
      <c r="BC248" s="65"/>
      <c r="BD248" s="65"/>
      <c r="BE248" s="65"/>
      <c r="BF248" s="65"/>
      <c r="BG248" s="65"/>
      <c r="BH248" s="65"/>
      <c r="BI248" s="65"/>
      <c r="BJ248" s="65"/>
      <c r="BK248" s="65"/>
      <c r="BL248" s="65"/>
      <c r="BM248" s="65"/>
      <c r="BN248" s="65"/>
      <c r="BO248" s="65"/>
      <c r="BP248" s="65"/>
      <c r="BQ248" s="65"/>
      <c r="BR248" s="65"/>
      <c r="BS248" s="65"/>
      <c r="BT248" s="65"/>
      <c r="BU248" s="65"/>
      <c r="BV248" s="65"/>
      <c r="BW248" s="65"/>
      <c r="BX248" s="65"/>
      <c r="BY248" s="65"/>
      <c r="BZ248" s="65"/>
      <c r="CA248" s="65"/>
      <c r="CB248" s="65"/>
      <c r="CC248" s="65"/>
      <c r="CD248" s="65"/>
      <c r="CE248" s="65"/>
      <c r="CF248" s="65"/>
      <c r="CG248" s="65"/>
      <c r="CH248" s="65"/>
      <c r="CI248" s="65"/>
      <c r="CJ248" s="65"/>
      <c r="CK248" s="65"/>
      <c r="CL248" s="65"/>
      <c r="CM248" s="65"/>
      <c r="CN248" s="65"/>
    </row>
    <row r="249" spans="2:92" s="1" customFormat="1" ht="15" customHeight="1">
      <c r="B249" s="190" t="s">
        <v>27</v>
      </c>
      <c r="C249" s="191"/>
      <c r="D249" s="192">
        <v>20</v>
      </c>
      <c r="E249" s="168" t="s">
        <v>90</v>
      </c>
      <c r="F249" s="193"/>
      <c r="G249" s="193"/>
      <c r="H249" s="193"/>
      <c r="I249" s="194">
        <f t="shared" si="71"/>
        <v>12.5</v>
      </c>
      <c r="J249" s="194">
        <f t="shared" si="72"/>
        <v>0</v>
      </c>
      <c r="K249" s="196" t="e">
        <f t="shared" si="61"/>
        <v>#DIV/0!</v>
      </c>
      <c r="L249" s="197">
        <f t="shared" si="62"/>
        <v>0</v>
      </c>
      <c r="M249" s="55"/>
      <c r="N249" s="65"/>
      <c r="O249" s="65"/>
      <c r="P249" s="65"/>
      <c r="Q249" s="65"/>
      <c r="R249" s="65"/>
      <c r="S249" s="65"/>
      <c r="T249" s="65"/>
      <c r="U249" s="65"/>
      <c r="V249" s="65"/>
      <c r="W249" s="65"/>
      <c r="X249" s="65"/>
      <c r="Y249" s="65"/>
      <c r="Z249" s="65"/>
      <c r="AA249" s="65"/>
      <c r="AB249" s="65"/>
      <c r="AC249" s="65"/>
      <c r="AD249" s="65"/>
      <c r="AE249" s="65"/>
      <c r="AF249" s="65"/>
      <c r="AG249" s="65"/>
      <c r="AH249" s="65"/>
      <c r="AI249" s="65"/>
      <c r="AJ249" s="65"/>
      <c r="AK249" s="65"/>
      <c r="AL249" s="65"/>
      <c r="AM249" s="65"/>
      <c r="AN249" s="65"/>
      <c r="AO249" s="65"/>
      <c r="AP249" s="65"/>
      <c r="AQ249" s="65"/>
      <c r="AR249" s="65"/>
      <c r="AS249" s="65"/>
      <c r="AT249" s="65"/>
      <c r="AU249" s="65"/>
      <c r="AV249" s="65"/>
      <c r="AW249" s="65"/>
      <c r="AX249" s="65"/>
      <c r="AY249" s="65"/>
      <c r="AZ249" s="65"/>
      <c r="BA249" s="65"/>
      <c r="BB249" s="65"/>
      <c r="BC249" s="65"/>
      <c r="BD249" s="65"/>
      <c r="BE249" s="65"/>
      <c r="BF249" s="65"/>
      <c r="BG249" s="65"/>
      <c r="BH249" s="65"/>
      <c r="BI249" s="65"/>
      <c r="BJ249" s="65"/>
      <c r="BK249" s="65"/>
      <c r="BL249" s="65"/>
      <c r="BM249" s="65"/>
      <c r="BN249" s="65"/>
      <c r="BO249" s="65"/>
      <c r="BP249" s="65"/>
      <c r="BQ249" s="65"/>
      <c r="BR249" s="65"/>
      <c r="BS249" s="65"/>
      <c r="BT249" s="65"/>
      <c r="BU249" s="65"/>
      <c r="BV249" s="65"/>
      <c r="BW249" s="65"/>
      <c r="BX249" s="65"/>
      <c r="BY249" s="65"/>
      <c r="BZ249" s="65"/>
      <c r="CA249" s="65"/>
      <c r="CB249" s="65"/>
      <c r="CC249" s="65"/>
      <c r="CD249" s="65"/>
      <c r="CE249" s="65"/>
      <c r="CF249" s="65"/>
      <c r="CG249" s="65"/>
      <c r="CH249" s="65"/>
      <c r="CI249" s="65"/>
      <c r="CJ249" s="65"/>
      <c r="CK249" s="65"/>
      <c r="CL249" s="65"/>
      <c r="CM249" s="65"/>
      <c r="CN249" s="65"/>
    </row>
    <row r="250" spans="2:92" s="1" customFormat="1" ht="15" customHeight="1" thickBot="1">
      <c r="B250" s="58"/>
      <c r="D250" s="56"/>
      <c r="E250" s="27"/>
      <c r="F250" s="61">
        <f>SUM(F161:F249)</f>
        <v>0</v>
      </c>
      <c r="G250" s="61">
        <f>SUM(G161:G249)</f>
        <v>0</v>
      </c>
      <c r="H250" s="61">
        <f>SUM(H162:H249)</f>
        <v>5816</v>
      </c>
      <c r="I250" s="61"/>
      <c r="J250" s="31"/>
      <c r="K250" s="31"/>
      <c r="L250" s="31">
        <f>SUM(L162:L249)</f>
        <v>67768.598333333328</v>
      </c>
      <c r="M250" s="34"/>
      <c r="N250" s="96"/>
      <c r="O250" s="96"/>
      <c r="P250" s="96"/>
      <c r="Q250" s="96"/>
      <c r="R250" s="96"/>
      <c r="S250" s="96"/>
      <c r="T250" s="96"/>
      <c r="U250" s="96"/>
      <c r="V250" s="96"/>
      <c r="W250" s="9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96"/>
      <c r="AJ250" s="96"/>
      <c r="AK250" s="96"/>
      <c r="AL250" s="96"/>
      <c r="AM250" s="96"/>
      <c r="AN250" s="96"/>
      <c r="AO250" s="16"/>
      <c r="AP250" s="16"/>
      <c r="AQ250" s="16"/>
      <c r="AR250" s="16"/>
      <c r="AS250" s="96"/>
      <c r="AT250" s="122"/>
      <c r="AU250" s="123"/>
      <c r="AV250" s="123"/>
      <c r="AW250" s="123"/>
      <c r="AX250" s="123"/>
      <c r="AY250" s="124"/>
      <c r="AZ250" s="124"/>
      <c r="BA250" s="124"/>
      <c r="BB250" s="124"/>
      <c r="BC250" s="124"/>
      <c r="BD250" s="124"/>
      <c r="BE250" s="124"/>
      <c r="BF250" s="124"/>
      <c r="BG250" s="124"/>
      <c r="BH250" s="124"/>
      <c r="BI250" s="124"/>
      <c r="BJ250" s="124"/>
      <c r="BK250" s="124"/>
      <c r="BL250" s="124"/>
      <c r="BM250" s="124"/>
      <c r="BN250" s="124"/>
      <c r="BO250" s="123"/>
      <c r="BP250" s="123"/>
      <c r="BQ250" s="123"/>
      <c r="BR250" s="123"/>
      <c r="BS250" s="123"/>
      <c r="BT250" s="123"/>
      <c r="BU250" s="124"/>
      <c r="BV250" s="124"/>
      <c r="BW250" s="124"/>
      <c r="BX250" s="124"/>
      <c r="BY250" s="122"/>
      <c r="BZ250" s="124"/>
      <c r="CA250" s="124"/>
      <c r="CB250" s="124"/>
      <c r="CC250" s="124"/>
      <c r="CD250" s="124"/>
      <c r="CE250" s="124"/>
      <c r="CF250" s="124"/>
      <c r="CG250" s="124"/>
      <c r="CH250" s="124"/>
      <c r="CI250" s="124"/>
      <c r="CJ250" s="124"/>
      <c r="CK250" s="124"/>
      <c r="CL250" s="123"/>
      <c r="CM250" s="123"/>
      <c r="CN250" s="123"/>
    </row>
    <row r="251" spans="2:92" s="1" customFormat="1" ht="15" customHeight="1" thickTop="1">
      <c r="B251" s="39"/>
      <c r="C251" s="40"/>
      <c r="D251" s="41"/>
      <c r="E251" s="41"/>
      <c r="F251" s="107"/>
      <c r="G251" s="107"/>
      <c r="H251" s="291">
        <f>H250+H159</f>
        <v>7834</v>
      </c>
      <c r="I251" s="41" t="s">
        <v>6</v>
      </c>
      <c r="J251" s="41"/>
      <c r="K251" s="41"/>
      <c r="L251" s="42">
        <f>L159+L250</f>
        <v>194214.88013335125</v>
      </c>
      <c r="M251" s="43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  <c r="AP251" s="44"/>
      <c r="AQ251" s="44"/>
      <c r="AR251" s="44"/>
      <c r="AS251" s="120"/>
    </row>
    <row r="252" spans="2:92" s="1" customFormat="1" ht="15" customHeight="1">
      <c r="B252" s="148"/>
      <c r="D252" s="9"/>
      <c r="E252" s="53"/>
      <c r="F252" s="89"/>
      <c r="G252" s="11"/>
      <c r="H252" s="17"/>
      <c r="I252" s="17" t="s">
        <v>8</v>
      </c>
      <c r="J252" s="48">
        <v>0.21</v>
      </c>
      <c r="K252" s="17"/>
      <c r="L252" s="30">
        <f>L251*J252</f>
        <v>40785.124828003762</v>
      </c>
      <c r="M252" s="33"/>
    </row>
    <row r="253" spans="2:92" s="1" customFormat="1" ht="15" customHeight="1">
      <c r="B253" s="148"/>
      <c r="D253" s="13"/>
      <c r="E253" s="53"/>
      <c r="F253" s="145" t="s">
        <v>77</v>
      </c>
      <c r="G253" s="145" t="s">
        <v>76</v>
      </c>
      <c r="H253" s="18"/>
      <c r="I253" s="18" t="s">
        <v>7</v>
      </c>
      <c r="J253" s="18"/>
      <c r="K253" s="18"/>
      <c r="L253" s="31">
        <f>SUM(L251:L252)</f>
        <v>235000.00496135501</v>
      </c>
      <c r="M253" s="33"/>
    </row>
    <row r="254" spans="2:92" s="1" customFormat="1" ht="15" customHeight="1">
      <c r="B254" s="148"/>
      <c r="D254" s="13"/>
      <c r="E254" s="53"/>
      <c r="F254" s="71">
        <f>H159/68</f>
        <v>29.676470588235293</v>
      </c>
      <c r="G254" s="11">
        <f>H250/77</f>
        <v>75.532467532467535</v>
      </c>
      <c r="H254" s="13"/>
      <c r="I254" s="13"/>
      <c r="J254" s="53"/>
      <c r="K254" s="62"/>
      <c r="L254" s="49"/>
      <c r="M254" s="33"/>
    </row>
    <row r="255" spans="2:92" s="1" customFormat="1" ht="15" customHeight="1">
      <c r="B255" s="10"/>
      <c r="D255" s="13"/>
      <c r="E255" s="47"/>
      <c r="F255" s="198">
        <f>F254/7</f>
        <v>4.2394957983193278</v>
      </c>
      <c r="G255" s="198">
        <f>G254/7</f>
        <v>10.79035250463822</v>
      </c>
      <c r="H255" s="13"/>
      <c r="I255" s="13"/>
      <c r="L255" s="30"/>
      <c r="M255" s="33"/>
      <c r="AT255" s="72"/>
    </row>
    <row r="256" spans="2:92" s="1" customFormat="1" ht="15" customHeight="1">
      <c r="B256" s="148"/>
      <c r="C256" s="54"/>
      <c r="D256" s="141"/>
      <c r="E256" s="142"/>
      <c r="F256" s="149"/>
      <c r="G256" s="150"/>
      <c r="H256" s="57"/>
      <c r="I256" s="57"/>
      <c r="L256" s="72"/>
      <c r="M256" s="33"/>
    </row>
    <row r="257" spans="2:92" s="1" customFormat="1" ht="15" customHeight="1">
      <c r="B257" s="148"/>
      <c r="C257" s="162"/>
      <c r="D257" s="143"/>
      <c r="E257" s="144"/>
      <c r="F257" s="149"/>
      <c r="G257" s="151"/>
      <c r="L257" s="72"/>
      <c r="M257" s="34"/>
    </row>
    <row r="258" spans="2:92" s="1" customFormat="1">
      <c r="B258" s="393"/>
      <c r="C258" s="393"/>
      <c r="D258" s="22"/>
      <c r="E258" s="22"/>
      <c r="F258" s="22"/>
      <c r="G258" s="22"/>
      <c r="H258" s="23"/>
      <c r="I258" s="23"/>
      <c r="J258" s="23"/>
      <c r="K258" s="23"/>
      <c r="L258" s="1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125"/>
      <c r="AT258" s="125"/>
      <c r="AU258" s="125"/>
      <c r="AV258" s="125"/>
      <c r="AW258" s="125"/>
      <c r="AX258" s="125"/>
      <c r="AY258" s="125"/>
      <c r="AZ258" s="125"/>
      <c r="BA258" s="125"/>
      <c r="BB258" s="125"/>
      <c r="BC258" s="125"/>
      <c r="BD258" s="125"/>
      <c r="BE258" s="125"/>
      <c r="BF258" s="125"/>
      <c r="BG258" s="125"/>
      <c r="BH258" s="125"/>
      <c r="BI258" s="125"/>
      <c r="BJ258" s="125"/>
      <c r="BK258" s="125"/>
      <c r="BL258" s="125"/>
      <c r="BM258" s="125"/>
      <c r="BN258" s="125"/>
      <c r="BO258" s="125"/>
      <c r="BP258" s="125"/>
      <c r="BQ258" s="125"/>
      <c r="BR258" s="125"/>
      <c r="BS258" s="125"/>
      <c r="BT258" s="125"/>
      <c r="BU258" s="125"/>
      <c r="BV258" s="125"/>
      <c r="BW258" s="125"/>
      <c r="BX258" s="125"/>
      <c r="BY258" s="125"/>
      <c r="BZ258" s="125"/>
      <c r="CA258" s="125"/>
      <c r="CB258" s="125"/>
      <c r="CC258" s="125"/>
      <c r="CD258" s="125"/>
      <c r="CE258" s="125"/>
      <c r="CF258" s="125"/>
      <c r="CG258" s="125"/>
      <c r="CH258" s="125"/>
      <c r="CI258" s="125"/>
      <c r="CJ258" s="125"/>
      <c r="CK258" s="125"/>
      <c r="CL258" s="125"/>
      <c r="CM258" s="125"/>
      <c r="CN258" s="125"/>
    </row>
    <row r="259" spans="2:92" s="1" customFormat="1" ht="15" customHeight="1">
      <c r="B259" s="163"/>
      <c r="C259" s="20"/>
      <c r="D259" s="20"/>
      <c r="E259" s="20"/>
      <c r="F259" s="138"/>
      <c r="G259" s="138"/>
      <c r="H259" s="20"/>
      <c r="I259" s="20"/>
      <c r="J259" s="20"/>
      <c r="K259" s="20"/>
      <c r="L259" s="138"/>
      <c r="M259" s="21"/>
      <c r="N259" s="19"/>
      <c r="O259" s="21"/>
      <c r="P259" s="19"/>
      <c r="Q259" s="21"/>
      <c r="R259" s="19"/>
      <c r="S259" s="21"/>
      <c r="T259" s="19"/>
      <c r="U259" s="21"/>
      <c r="V259" s="19"/>
      <c r="W259" s="21"/>
      <c r="X259" s="19"/>
      <c r="Y259" s="21"/>
      <c r="Z259" s="19"/>
      <c r="AA259" s="21"/>
      <c r="AB259" s="19"/>
      <c r="AC259" s="21"/>
      <c r="AD259" s="19"/>
      <c r="AE259" s="21"/>
      <c r="AF259" s="19"/>
      <c r="AG259" s="21"/>
      <c r="AH259" s="19"/>
      <c r="AI259" s="21"/>
      <c r="AJ259" s="19"/>
      <c r="AK259" s="21"/>
      <c r="AL259" s="19"/>
      <c r="AM259" s="21"/>
      <c r="AN259" s="19"/>
      <c r="AO259" s="21"/>
      <c r="AP259" s="19"/>
      <c r="AQ259" s="21"/>
      <c r="AR259" s="19"/>
    </row>
    <row r="260" spans="2:92" s="1" customFormat="1" ht="15.75">
      <c r="B260" s="393"/>
      <c r="C260" s="393"/>
      <c r="D260" s="22"/>
      <c r="E260" s="20"/>
      <c r="F260" s="146"/>
      <c r="G260" s="146"/>
      <c r="H260" s="23"/>
      <c r="I260" s="23"/>
      <c r="J260" s="24"/>
      <c r="K260" s="24"/>
      <c r="L260" s="133"/>
      <c r="M260" s="25"/>
      <c r="N260" s="26"/>
      <c r="O260" s="25"/>
      <c r="P260" s="26"/>
      <c r="Q260" s="25"/>
      <c r="R260" s="26"/>
      <c r="S260" s="25"/>
      <c r="T260" s="26"/>
      <c r="U260" s="25"/>
      <c r="V260" s="26"/>
      <c r="W260" s="25"/>
      <c r="X260" s="26"/>
      <c r="Y260" s="25"/>
      <c r="Z260" s="26"/>
      <c r="AA260" s="25"/>
      <c r="AB260" s="26"/>
      <c r="AC260" s="25"/>
      <c r="AD260" s="26"/>
      <c r="AE260" s="25"/>
      <c r="AF260" s="26"/>
      <c r="AG260" s="25"/>
      <c r="AH260" s="26"/>
      <c r="AI260" s="25"/>
      <c r="AJ260" s="26"/>
      <c r="AK260" s="25"/>
      <c r="AL260" s="26"/>
      <c r="AM260" s="25"/>
      <c r="AN260" s="26"/>
      <c r="AO260" s="25"/>
      <c r="AP260" s="26"/>
      <c r="AQ260" s="25"/>
      <c r="AR260" s="26"/>
      <c r="AS260" s="125"/>
      <c r="AT260" s="125"/>
      <c r="AU260" s="125"/>
      <c r="AV260" s="125"/>
      <c r="AW260" s="125"/>
      <c r="AX260" s="125"/>
      <c r="AY260" s="125"/>
      <c r="AZ260" s="125"/>
      <c r="BA260" s="125"/>
      <c r="BB260" s="125"/>
      <c r="BC260" s="125"/>
      <c r="BD260" s="125"/>
      <c r="BE260" s="125"/>
      <c r="BF260" s="125"/>
      <c r="BG260" s="125"/>
      <c r="BH260" s="125"/>
      <c r="BI260" s="125"/>
      <c r="BJ260" s="125"/>
      <c r="BK260" s="125"/>
      <c r="BL260" s="125"/>
      <c r="BM260" s="125"/>
      <c r="BN260" s="125"/>
      <c r="BO260" s="125"/>
      <c r="BP260" s="125"/>
      <c r="BQ260" s="125"/>
      <c r="BR260" s="125"/>
      <c r="BS260" s="125"/>
      <c r="BT260" s="125"/>
      <c r="BU260" s="125"/>
      <c r="BV260" s="125"/>
      <c r="BW260" s="125"/>
      <c r="BX260" s="125"/>
      <c r="BY260" s="125"/>
      <c r="BZ260" s="125"/>
      <c r="CA260" s="125"/>
      <c r="CB260" s="125"/>
      <c r="CC260" s="125"/>
      <c r="CD260" s="125"/>
      <c r="CE260" s="125"/>
      <c r="CF260" s="125"/>
      <c r="CG260" s="125"/>
      <c r="CH260" s="125"/>
      <c r="CI260" s="125"/>
      <c r="CJ260" s="125"/>
      <c r="CK260" s="125"/>
      <c r="CL260" s="125"/>
      <c r="CM260" s="125"/>
      <c r="CN260" s="125"/>
    </row>
    <row r="261" spans="2:92" ht="15">
      <c r="B261" s="201"/>
    </row>
    <row r="263" spans="2:92">
      <c r="L263" s="64"/>
    </row>
    <row r="264" spans="2:92">
      <c r="B264" s="147"/>
      <c r="C264" s="147"/>
      <c r="D264" s="147"/>
      <c r="E264" s="147"/>
      <c r="L264" s="64"/>
    </row>
    <row r="265" spans="2:92">
      <c r="B265" s="147"/>
      <c r="C265" s="147"/>
      <c r="D265" s="147"/>
      <c r="E265" s="147"/>
    </row>
    <row r="266" spans="2:92">
      <c r="B266" s="147"/>
      <c r="C266" s="205"/>
      <c r="D266" s="147"/>
      <c r="E266" s="147"/>
    </row>
    <row r="267" spans="2:92">
      <c r="B267" s="147"/>
      <c r="C267" s="147"/>
      <c r="D267" s="147"/>
      <c r="E267" s="147"/>
    </row>
    <row r="268" spans="2:92">
      <c r="B268" s="147"/>
      <c r="C268" s="147"/>
      <c r="D268" s="147"/>
      <c r="E268" s="147"/>
    </row>
    <row r="269" spans="2:92">
      <c r="B269" s="147"/>
      <c r="C269" s="147"/>
      <c r="D269" s="147"/>
      <c r="E269" s="147"/>
    </row>
    <row r="274" spans="2:5" ht="33.75" customHeight="1">
      <c r="B274" s="153"/>
      <c r="C274" s="158"/>
      <c r="D274" s="159"/>
    </row>
    <row r="275" spans="2:5">
      <c r="B275" s="154"/>
      <c r="C275" s="155"/>
      <c r="D275" s="156"/>
      <c r="E275" s="164"/>
    </row>
    <row r="276" spans="2:5">
      <c r="B276" s="154"/>
      <c r="C276" s="155"/>
      <c r="D276" s="156"/>
      <c r="E276" s="164"/>
    </row>
    <row r="277" spans="2:5">
      <c r="B277" s="154"/>
      <c r="C277" s="155"/>
      <c r="D277" s="156"/>
      <c r="E277" s="164"/>
    </row>
    <row r="278" spans="2:5">
      <c r="B278" s="154"/>
      <c r="C278" s="155"/>
      <c r="D278" s="156"/>
      <c r="E278" s="164"/>
    </row>
    <row r="279" spans="2:5">
      <c r="B279" s="154"/>
      <c r="C279" s="155"/>
      <c r="D279" s="156"/>
      <c r="E279" s="164"/>
    </row>
    <row r="280" spans="2:5">
      <c r="B280" s="154"/>
      <c r="C280" s="155"/>
      <c r="D280" s="156"/>
      <c r="E280" s="164"/>
    </row>
    <row r="281" spans="2:5">
      <c r="B281" s="154"/>
      <c r="C281" s="155"/>
      <c r="D281" s="156"/>
      <c r="E281" s="164"/>
    </row>
    <row r="282" spans="2:5">
      <c r="B282" s="154"/>
      <c r="C282" s="155"/>
      <c r="D282" s="156"/>
      <c r="E282" s="164"/>
    </row>
    <row r="283" spans="2:5">
      <c r="B283" s="154"/>
      <c r="C283" s="155"/>
      <c r="D283" s="156"/>
      <c r="E283" s="164"/>
    </row>
    <row r="284" spans="2:5">
      <c r="B284" s="154"/>
      <c r="C284" s="155"/>
      <c r="D284" s="156"/>
      <c r="E284" s="164"/>
    </row>
    <row r="285" spans="2:5">
      <c r="B285" s="154"/>
      <c r="C285" s="155"/>
      <c r="D285" s="156"/>
      <c r="E285" s="164"/>
    </row>
    <row r="286" spans="2:5">
      <c r="B286" s="154"/>
      <c r="C286" s="155"/>
      <c r="D286" s="156"/>
      <c r="E286" s="164"/>
    </row>
    <row r="287" spans="2:5">
      <c r="B287" s="154"/>
      <c r="C287" s="155"/>
      <c r="D287" s="156"/>
      <c r="E287" s="164"/>
    </row>
    <row r="288" spans="2:5">
      <c r="B288" s="154"/>
      <c r="C288" s="155"/>
      <c r="D288" s="156"/>
      <c r="E288" s="164"/>
    </row>
    <row r="289" spans="2:5">
      <c r="B289" s="154"/>
      <c r="C289" s="155"/>
      <c r="D289" s="156"/>
      <c r="E289" s="164"/>
    </row>
    <row r="290" spans="2:5">
      <c r="B290" s="154"/>
      <c r="C290" s="155"/>
      <c r="D290" s="156"/>
      <c r="E290" s="164"/>
    </row>
    <row r="291" spans="2:5">
      <c r="B291" s="154"/>
      <c r="C291" s="155"/>
      <c r="D291" s="156"/>
      <c r="E291" s="164"/>
    </row>
    <row r="292" spans="2:5">
      <c r="B292" s="154"/>
      <c r="C292" s="155"/>
      <c r="D292" s="156"/>
      <c r="E292" s="164"/>
    </row>
    <row r="293" spans="2:5" ht="15">
      <c r="B293" s="157"/>
      <c r="C293" s="160"/>
      <c r="D293" s="161"/>
      <c r="E293" s="152"/>
    </row>
  </sheetData>
  <mergeCells count="6">
    <mergeCell ref="B260:C260"/>
    <mergeCell ref="N1:AP1"/>
    <mergeCell ref="AR1:CN1"/>
    <mergeCell ref="N2:Q2"/>
    <mergeCell ref="B12:D12"/>
    <mergeCell ref="B258:C258"/>
  </mergeCells>
  <conditionalFormatting sqref="AI250:AN250 AN14:AR14 BT14:BY14 AX14:BA14 N15:CN158 AO161:AR161 BU161:BY161 AY161:BA161 N162:CN249 N250:W250">
    <cfRule type="cellIs" dxfId="161" priority="161" operator="greaterThan">
      <formula>0.1</formula>
    </cfRule>
    <cfRule type="cellIs" dxfId="160" priority="162" operator="greaterThan">
      <formula>1</formula>
    </cfRule>
  </conditionalFormatting>
  <conditionalFormatting sqref="AI250:AN250 AN14:AR14 BT14:BY14 AX14:BA14 N15:CN158 AO161:AR161 BU161:BY161 AY161:BA161 N162:CN249 N250:W250">
    <cfRule type="cellIs" dxfId="159" priority="160" operator="equal">
      <formula>0</formula>
    </cfRule>
  </conditionalFormatting>
  <conditionalFormatting sqref="X159:AF159 AN159">
    <cfRule type="cellIs" dxfId="158" priority="158" operator="greaterThan">
      <formula>0.1</formula>
    </cfRule>
    <cfRule type="cellIs" dxfId="157" priority="159" operator="greaterThan">
      <formula>1</formula>
    </cfRule>
  </conditionalFormatting>
  <conditionalFormatting sqref="X159:AF159 AN159">
    <cfRule type="cellIs" dxfId="156" priority="157" operator="equal">
      <formula>0</formula>
    </cfRule>
  </conditionalFormatting>
  <conditionalFormatting sqref="Y14:AF14">
    <cfRule type="cellIs" dxfId="155" priority="155" operator="greaterThan">
      <formula>0.1</formula>
    </cfRule>
    <cfRule type="cellIs" dxfId="154" priority="156" operator="greaterThan">
      <formula>1</formula>
    </cfRule>
  </conditionalFormatting>
  <conditionalFormatting sqref="Y14:AF14">
    <cfRule type="cellIs" dxfId="153" priority="154" operator="equal">
      <formula>0</formula>
    </cfRule>
  </conditionalFormatting>
  <conditionalFormatting sqref="N159:P159">
    <cfRule type="cellIs" dxfId="152" priority="152" operator="greaterThan">
      <formula>0.1</formula>
    </cfRule>
    <cfRule type="cellIs" dxfId="151" priority="153" operator="greaterThan">
      <formula>1</formula>
    </cfRule>
  </conditionalFormatting>
  <conditionalFormatting sqref="N159:P159">
    <cfRule type="cellIs" dxfId="150" priority="151" operator="equal">
      <formula>0</formula>
    </cfRule>
  </conditionalFormatting>
  <conditionalFormatting sqref="Q159:W159">
    <cfRule type="cellIs" dxfId="149" priority="149" operator="greaterThan">
      <formula>0.1</formula>
    </cfRule>
    <cfRule type="cellIs" dxfId="148" priority="150" operator="greaterThan">
      <formula>1</formula>
    </cfRule>
  </conditionalFormatting>
  <conditionalFormatting sqref="Q159:W159">
    <cfRule type="cellIs" dxfId="147" priority="148" operator="equal">
      <formula>0</formula>
    </cfRule>
  </conditionalFormatting>
  <conditionalFormatting sqref="N14:R14">
    <cfRule type="cellIs" dxfId="146" priority="146" operator="greaterThan">
      <formula>0.1</formula>
    </cfRule>
    <cfRule type="cellIs" dxfId="145" priority="147" operator="greaterThan">
      <formula>1</formula>
    </cfRule>
  </conditionalFormatting>
  <conditionalFormatting sqref="N14:R14">
    <cfRule type="cellIs" dxfId="144" priority="145" operator="equal">
      <formula>0</formula>
    </cfRule>
  </conditionalFormatting>
  <conditionalFormatting sqref="S14:X14">
    <cfRule type="cellIs" dxfId="143" priority="143" operator="greaterThan">
      <formula>0.1</formula>
    </cfRule>
    <cfRule type="cellIs" dxfId="142" priority="144" operator="greaterThan">
      <formula>1</formula>
    </cfRule>
  </conditionalFormatting>
  <conditionalFormatting sqref="S14:X14">
    <cfRule type="cellIs" dxfId="141" priority="142" operator="equal">
      <formula>0</formula>
    </cfRule>
  </conditionalFormatting>
  <conditionalFormatting sqref="AO159:AR159">
    <cfRule type="cellIs" dxfId="140" priority="140" operator="greaterThan">
      <formula>0.1</formula>
    </cfRule>
    <cfRule type="cellIs" dxfId="139" priority="141" operator="greaterThan">
      <formula>1</formula>
    </cfRule>
  </conditionalFormatting>
  <conditionalFormatting sqref="AO159:AR159">
    <cfRule type="cellIs" dxfId="138" priority="139" operator="equal">
      <formula>0</formula>
    </cfRule>
  </conditionalFormatting>
  <conditionalFormatting sqref="AJ159:AM159">
    <cfRule type="cellIs" dxfId="137" priority="137" operator="greaterThan">
      <formula>0.1</formula>
    </cfRule>
    <cfRule type="cellIs" dxfId="136" priority="138" operator="greaterThan">
      <formula>1</formula>
    </cfRule>
  </conditionalFormatting>
  <conditionalFormatting sqref="AJ159:AM159">
    <cfRule type="cellIs" dxfId="135" priority="136" operator="equal">
      <formula>0</formula>
    </cfRule>
  </conditionalFormatting>
  <conditionalFormatting sqref="AK14:AM14">
    <cfRule type="cellIs" dxfId="134" priority="134" operator="greaterThan">
      <formula>0.1</formula>
    </cfRule>
    <cfRule type="cellIs" dxfId="133" priority="135" operator="greaterThan">
      <formula>1</formula>
    </cfRule>
  </conditionalFormatting>
  <conditionalFormatting sqref="AK14:AM14">
    <cfRule type="cellIs" dxfId="132" priority="133" operator="equal">
      <formula>0</formula>
    </cfRule>
  </conditionalFormatting>
  <conditionalFormatting sqref="AG159:AI159">
    <cfRule type="cellIs" dxfId="131" priority="131" operator="greaterThan">
      <formula>0.1</formula>
    </cfRule>
    <cfRule type="cellIs" dxfId="130" priority="132" operator="greaterThan">
      <formula>1</formula>
    </cfRule>
  </conditionalFormatting>
  <conditionalFormatting sqref="AG159:AI159">
    <cfRule type="cellIs" dxfId="129" priority="130" operator="equal">
      <formula>0</formula>
    </cfRule>
  </conditionalFormatting>
  <conditionalFormatting sqref="AG14:AJ14">
    <cfRule type="cellIs" dxfId="128" priority="128" operator="greaterThan">
      <formula>0.1</formula>
    </cfRule>
    <cfRule type="cellIs" dxfId="127" priority="129" operator="greaterThan">
      <formula>1</formula>
    </cfRule>
  </conditionalFormatting>
  <conditionalFormatting sqref="AG14:AJ14">
    <cfRule type="cellIs" dxfId="126" priority="127" operator="equal">
      <formula>0</formula>
    </cfRule>
  </conditionalFormatting>
  <conditionalFormatting sqref="Z161:AG161">
    <cfRule type="cellIs" dxfId="125" priority="125" operator="greaterThan">
      <formula>0.1</formula>
    </cfRule>
    <cfRule type="cellIs" dxfId="124" priority="126" operator="greaterThan">
      <formula>1</formula>
    </cfRule>
  </conditionalFormatting>
  <conditionalFormatting sqref="Z161:AG161">
    <cfRule type="cellIs" dxfId="123" priority="124" operator="equal">
      <formula>0</formula>
    </cfRule>
  </conditionalFormatting>
  <conditionalFormatting sqref="O161:S161">
    <cfRule type="cellIs" dxfId="122" priority="122" operator="greaterThan">
      <formula>0.1</formula>
    </cfRule>
    <cfRule type="cellIs" dxfId="121" priority="123" operator="greaterThan">
      <formula>1</formula>
    </cfRule>
  </conditionalFormatting>
  <conditionalFormatting sqref="O161:S161">
    <cfRule type="cellIs" dxfId="120" priority="121" operator="equal">
      <formula>0</formula>
    </cfRule>
  </conditionalFormatting>
  <conditionalFormatting sqref="T161:Y161">
    <cfRule type="cellIs" dxfId="119" priority="119" operator="greaterThan">
      <formula>0.1</formula>
    </cfRule>
    <cfRule type="cellIs" dxfId="118" priority="120" operator="greaterThan">
      <formula>1</formula>
    </cfRule>
  </conditionalFormatting>
  <conditionalFormatting sqref="T161:Y161">
    <cfRule type="cellIs" dxfId="117" priority="118" operator="equal">
      <formula>0</formula>
    </cfRule>
  </conditionalFormatting>
  <conditionalFormatting sqref="AL161:AN161">
    <cfRule type="cellIs" dxfId="116" priority="116" operator="greaterThan">
      <formula>0.1</formula>
    </cfRule>
    <cfRule type="cellIs" dxfId="115" priority="117" operator="greaterThan">
      <formula>1</formula>
    </cfRule>
  </conditionalFormatting>
  <conditionalFormatting sqref="AL161:AN161">
    <cfRule type="cellIs" dxfId="114" priority="115" operator="equal">
      <formula>0</formula>
    </cfRule>
  </conditionalFormatting>
  <conditionalFormatting sqref="AH161:AK161">
    <cfRule type="cellIs" dxfId="113" priority="113" operator="greaterThan">
      <formula>0.1</formula>
    </cfRule>
    <cfRule type="cellIs" dxfId="112" priority="114" operator="greaterThan">
      <formula>1</formula>
    </cfRule>
  </conditionalFormatting>
  <conditionalFormatting sqref="AH161:AK161">
    <cfRule type="cellIs" dxfId="111" priority="112" operator="equal">
      <formula>0</formula>
    </cfRule>
  </conditionalFormatting>
  <conditionalFormatting sqref="BO250:BT250">
    <cfRule type="cellIs" dxfId="110" priority="110" operator="greaterThan">
      <formula>0.1</formula>
    </cfRule>
    <cfRule type="cellIs" dxfId="109" priority="111" operator="greaterThan">
      <formula>1</formula>
    </cfRule>
  </conditionalFormatting>
  <conditionalFormatting sqref="BO250:BT250">
    <cfRule type="cellIs" dxfId="108" priority="109" operator="equal">
      <formula>0</formula>
    </cfRule>
  </conditionalFormatting>
  <conditionalFormatting sqref="BD159:BL159 BT159">
    <cfRule type="cellIs" dxfId="107" priority="107" operator="greaterThan">
      <formula>0.1</formula>
    </cfRule>
    <cfRule type="cellIs" dxfId="106" priority="108" operator="greaterThan">
      <formula>1</formula>
    </cfRule>
  </conditionalFormatting>
  <conditionalFormatting sqref="BD159:BL159 BT159">
    <cfRule type="cellIs" dxfId="105" priority="106" operator="equal">
      <formula>0</formula>
    </cfRule>
  </conditionalFormatting>
  <conditionalFormatting sqref="BE14:BL14">
    <cfRule type="cellIs" dxfId="104" priority="104" operator="greaterThan">
      <formula>0.1</formula>
    </cfRule>
    <cfRule type="cellIs" dxfId="103" priority="105" operator="greaterThan">
      <formula>1</formula>
    </cfRule>
  </conditionalFormatting>
  <conditionalFormatting sqref="BE14:BL14">
    <cfRule type="cellIs" dxfId="102" priority="103" operator="equal">
      <formula>0</formula>
    </cfRule>
  </conditionalFormatting>
  <conditionalFormatting sqref="BB159:BC159">
    <cfRule type="cellIs" dxfId="101" priority="101" operator="greaterThan">
      <formula>0.1</formula>
    </cfRule>
    <cfRule type="cellIs" dxfId="100" priority="102" operator="greaterThan">
      <formula>1</formula>
    </cfRule>
  </conditionalFormatting>
  <conditionalFormatting sqref="BB159:BC159">
    <cfRule type="cellIs" dxfId="99" priority="100" operator="equal">
      <formula>0</formula>
    </cfRule>
  </conditionalFormatting>
  <conditionalFormatting sqref="BB14:BD14">
    <cfRule type="cellIs" dxfId="98" priority="98" operator="greaterThan">
      <formula>0.1</formula>
    </cfRule>
    <cfRule type="cellIs" dxfId="97" priority="99" operator="greaterThan">
      <formula>1</formula>
    </cfRule>
  </conditionalFormatting>
  <conditionalFormatting sqref="BB14:BD14">
    <cfRule type="cellIs" dxfId="96" priority="97" operator="equal">
      <formula>0</formula>
    </cfRule>
  </conditionalFormatting>
  <conditionalFormatting sqref="BU159:BY159">
    <cfRule type="cellIs" dxfId="95" priority="95" operator="greaterThan">
      <formula>0.1</formula>
    </cfRule>
    <cfRule type="cellIs" dxfId="94" priority="96" operator="greaterThan">
      <formula>1</formula>
    </cfRule>
  </conditionalFormatting>
  <conditionalFormatting sqref="BU159:BY159">
    <cfRule type="cellIs" dxfId="93" priority="94" operator="equal">
      <formula>0</formula>
    </cfRule>
  </conditionalFormatting>
  <conditionalFormatting sqref="BP159:BS159">
    <cfRule type="cellIs" dxfId="92" priority="92" operator="greaterThan">
      <formula>0.1</formula>
    </cfRule>
    <cfRule type="cellIs" dxfId="91" priority="93" operator="greaterThan">
      <formula>1</formula>
    </cfRule>
  </conditionalFormatting>
  <conditionalFormatting sqref="BP159:BS159">
    <cfRule type="cellIs" dxfId="90" priority="91" operator="equal">
      <formula>0</formula>
    </cfRule>
  </conditionalFormatting>
  <conditionalFormatting sqref="BQ14:BS14">
    <cfRule type="cellIs" dxfId="89" priority="89" operator="greaterThan">
      <formula>0.1</formula>
    </cfRule>
    <cfRule type="cellIs" dxfId="88" priority="90" operator="greaterThan">
      <formula>1</formula>
    </cfRule>
  </conditionalFormatting>
  <conditionalFormatting sqref="BQ14:BS14">
    <cfRule type="cellIs" dxfId="87" priority="88" operator="equal">
      <formula>0</formula>
    </cfRule>
  </conditionalFormatting>
  <conditionalFormatting sqref="BM159:BO159">
    <cfRule type="cellIs" dxfId="86" priority="86" operator="greaterThan">
      <formula>0.1</formula>
    </cfRule>
    <cfRule type="cellIs" dxfId="85" priority="87" operator="greaterThan">
      <formula>1</formula>
    </cfRule>
  </conditionalFormatting>
  <conditionalFormatting sqref="BM159:BO159">
    <cfRule type="cellIs" dxfId="84" priority="85" operator="equal">
      <formula>0</formula>
    </cfRule>
  </conditionalFormatting>
  <conditionalFormatting sqref="BM14:BP14">
    <cfRule type="cellIs" dxfId="83" priority="83" operator="greaterThan">
      <formula>0.1</formula>
    </cfRule>
    <cfRule type="cellIs" dxfId="82" priority="84" operator="greaterThan">
      <formula>1</formula>
    </cfRule>
  </conditionalFormatting>
  <conditionalFormatting sqref="BM14:BP14">
    <cfRule type="cellIs" dxfId="81" priority="82" operator="equal">
      <formula>0</formula>
    </cfRule>
  </conditionalFormatting>
  <conditionalFormatting sqref="BY250">
    <cfRule type="cellIs" dxfId="80" priority="80" operator="greaterThan">
      <formula>0.1</formula>
    </cfRule>
    <cfRule type="cellIs" dxfId="79" priority="81" operator="greaterThan">
      <formula>1</formula>
    </cfRule>
  </conditionalFormatting>
  <conditionalFormatting sqref="BY250">
    <cfRule type="cellIs" dxfId="78" priority="79" operator="equal">
      <formula>0</formula>
    </cfRule>
  </conditionalFormatting>
  <conditionalFormatting sqref="BF161:BM161">
    <cfRule type="cellIs" dxfId="77" priority="77" operator="greaterThan">
      <formula>0.1</formula>
    </cfRule>
    <cfRule type="cellIs" dxfId="76" priority="78" operator="greaterThan">
      <formula>1</formula>
    </cfRule>
  </conditionalFormatting>
  <conditionalFormatting sqref="BF161:BM161">
    <cfRule type="cellIs" dxfId="75" priority="76" operator="equal">
      <formula>0</formula>
    </cfRule>
  </conditionalFormatting>
  <conditionalFormatting sqref="BB161:BE161">
    <cfRule type="cellIs" dxfId="74" priority="74" operator="greaterThan">
      <formula>0.1</formula>
    </cfRule>
    <cfRule type="cellIs" dxfId="73" priority="75" operator="greaterThan">
      <formula>1</formula>
    </cfRule>
  </conditionalFormatting>
  <conditionalFormatting sqref="BB161:BE161">
    <cfRule type="cellIs" dxfId="72" priority="73" operator="equal">
      <formula>0</formula>
    </cfRule>
  </conditionalFormatting>
  <conditionalFormatting sqref="BR161:BT161">
    <cfRule type="cellIs" dxfId="71" priority="71" operator="greaterThan">
      <formula>0.1</formula>
    </cfRule>
    <cfRule type="cellIs" dxfId="70" priority="72" operator="greaterThan">
      <formula>1</formula>
    </cfRule>
  </conditionalFormatting>
  <conditionalFormatting sqref="BR161:BT161">
    <cfRule type="cellIs" dxfId="69" priority="70" operator="equal">
      <formula>0</formula>
    </cfRule>
  </conditionalFormatting>
  <conditionalFormatting sqref="BN161:BQ161">
    <cfRule type="cellIs" dxfId="68" priority="68" operator="greaterThan">
      <formula>0.1</formula>
    </cfRule>
    <cfRule type="cellIs" dxfId="67" priority="69" operator="greaterThan">
      <formula>1</formula>
    </cfRule>
  </conditionalFormatting>
  <conditionalFormatting sqref="BN161:BQ161">
    <cfRule type="cellIs" dxfId="66" priority="67" operator="equal">
      <formula>0</formula>
    </cfRule>
  </conditionalFormatting>
  <conditionalFormatting sqref="CL250:CN250">
    <cfRule type="cellIs" dxfId="65" priority="65" operator="greaterThan">
      <formula>0.1</formula>
    </cfRule>
    <cfRule type="cellIs" dxfId="64" priority="66" operator="greaterThan">
      <formula>1</formula>
    </cfRule>
  </conditionalFormatting>
  <conditionalFormatting sqref="CL250:CN250">
    <cfRule type="cellIs" dxfId="63" priority="64" operator="equal">
      <formula>0</formula>
    </cfRule>
  </conditionalFormatting>
  <conditionalFormatting sqref="CA159:CI159">
    <cfRule type="cellIs" dxfId="62" priority="62" operator="greaterThan">
      <formula>0.1</formula>
    </cfRule>
    <cfRule type="cellIs" dxfId="61" priority="63" operator="greaterThan">
      <formula>1</formula>
    </cfRule>
  </conditionalFormatting>
  <conditionalFormatting sqref="CA159:CI159">
    <cfRule type="cellIs" dxfId="60" priority="61" operator="equal">
      <formula>0</formula>
    </cfRule>
  </conditionalFormatting>
  <conditionalFormatting sqref="CB14:CI14">
    <cfRule type="cellIs" dxfId="59" priority="59" operator="greaterThan">
      <formula>0.1</formula>
    </cfRule>
    <cfRule type="cellIs" dxfId="58" priority="60" operator="greaterThan">
      <formula>1</formula>
    </cfRule>
  </conditionalFormatting>
  <conditionalFormatting sqref="CB14:CI14">
    <cfRule type="cellIs" dxfId="57" priority="58" operator="equal">
      <formula>0</formula>
    </cfRule>
  </conditionalFormatting>
  <conditionalFormatting sqref="BZ159">
    <cfRule type="cellIs" dxfId="56" priority="56" operator="greaterThan">
      <formula>0.1</formula>
    </cfRule>
    <cfRule type="cellIs" dxfId="55" priority="57" operator="greaterThan">
      <formula>1</formula>
    </cfRule>
  </conditionalFormatting>
  <conditionalFormatting sqref="BZ159">
    <cfRule type="cellIs" dxfId="54" priority="55" operator="equal">
      <formula>0</formula>
    </cfRule>
  </conditionalFormatting>
  <conditionalFormatting sqref="BZ14:CA14">
    <cfRule type="cellIs" dxfId="53" priority="53" operator="greaterThan">
      <formula>0.1</formula>
    </cfRule>
    <cfRule type="cellIs" dxfId="52" priority="54" operator="greaterThan">
      <formula>1</formula>
    </cfRule>
  </conditionalFormatting>
  <conditionalFormatting sqref="BZ14:CA14">
    <cfRule type="cellIs" dxfId="51" priority="52" operator="equal">
      <formula>0</formula>
    </cfRule>
  </conditionalFormatting>
  <conditionalFormatting sqref="CM159:CN159">
    <cfRule type="cellIs" dxfId="50" priority="50" operator="greaterThan">
      <formula>0.1</formula>
    </cfRule>
    <cfRule type="cellIs" dxfId="49" priority="51" operator="greaterThan">
      <formula>1</formula>
    </cfRule>
  </conditionalFormatting>
  <conditionalFormatting sqref="CM159:CN159">
    <cfRule type="cellIs" dxfId="48" priority="49" operator="equal">
      <formula>0</formula>
    </cfRule>
  </conditionalFormatting>
  <conditionalFormatting sqref="CN14">
    <cfRule type="cellIs" dxfId="47" priority="47" operator="greaterThan">
      <formula>0.1</formula>
    </cfRule>
    <cfRule type="cellIs" dxfId="46" priority="48" operator="greaterThan">
      <formula>1</formula>
    </cfRule>
  </conditionalFormatting>
  <conditionalFormatting sqref="CN14">
    <cfRule type="cellIs" dxfId="45" priority="46" operator="equal">
      <formula>0</formula>
    </cfRule>
  </conditionalFormatting>
  <conditionalFormatting sqref="CJ159:CL159">
    <cfRule type="cellIs" dxfId="44" priority="44" operator="greaterThan">
      <formula>0.1</formula>
    </cfRule>
    <cfRule type="cellIs" dxfId="43" priority="45" operator="greaterThan">
      <formula>1</formula>
    </cfRule>
  </conditionalFormatting>
  <conditionalFormatting sqref="CJ159:CL159">
    <cfRule type="cellIs" dxfId="42" priority="43" operator="equal">
      <formula>0</formula>
    </cfRule>
  </conditionalFormatting>
  <conditionalFormatting sqref="CJ14:CM14">
    <cfRule type="cellIs" dxfId="41" priority="41" operator="greaterThan">
      <formula>0.1</formula>
    </cfRule>
    <cfRule type="cellIs" dxfId="40" priority="42" operator="greaterThan">
      <formula>1</formula>
    </cfRule>
  </conditionalFormatting>
  <conditionalFormatting sqref="CJ14:CM14">
    <cfRule type="cellIs" dxfId="39" priority="40" operator="equal">
      <formula>0</formula>
    </cfRule>
  </conditionalFormatting>
  <conditionalFormatting sqref="CC161:CJ161">
    <cfRule type="cellIs" dxfId="38" priority="38" operator="greaterThan">
      <formula>0.1</formula>
    </cfRule>
    <cfRule type="cellIs" dxfId="37" priority="39" operator="greaterThan">
      <formula>1</formula>
    </cfRule>
  </conditionalFormatting>
  <conditionalFormatting sqref="CC161:CJ161">
    <cfRule type="cellIs" dxfId="36" priority="37" operator="equal">
      <formula>0</formula>
    </cfRule>
  </conditionalFormatting>
  <conditionalFormatting sqref="BZ161:CB161">
    <cfRule type="cellIs" dxfId="35" priority="35" operator="greaterThan">
      <formula>0.1</formula>
    </cfRule>
    <cfRule type="cellIs" dxfId="34" priority="36" operator="greaterThan">
      <formula>1</formula>
    </cfRule>
  </conditionalFormatting>
  <conditionalFormatting sqref="BZ161:CB161">
    <cfRule type="cellIs" dxfId="33" priority="34" operator="equal">
      <formula>0</formula>
    </cfRule>
  </conditionalFormatting>
  <conditionalFormatting sqref="CK161:CN161">
    <cfRule type="cellIs" dxfId="32" priority="32" operator="greaterThan">
      <formula>0.1</formula>
    </cfRule>
    <cfRule type="cellIs" dxfId="31" priority="33" operator="greaterThan">
      <formula>1</formula>
    </cfRule>
  </conditionalFormatting>
  <conditionalFormatting sqref="CK161:CN161">
    <cfRule type="cellIs" dxfId="30" priority="31" operator="equal">
      <formula>0</formula>
    </cfRule>
  </conditionalFormatting>
  <conditionalFormatting sqref="AS250:AX250">
    <cfRule type="cellIs" dxfId="29" priority="29" operator="greaterThan">
      <formula>0.1</formula>
    </cfRule>
    <cfRule type="cellIs" dxfId="28" priority="30" operator="greaterThan">
      <formula>1</formula>
    </cfRule>
  </conditionalFormatting>
  <conditionalFormatting sqref="AS250:AX250">
    <cfRule type="cellIs" dxfId="27" priority="28" operator="equal">
      <formula>0</formula>
    </cfRule>
  </conditionalFormatting>
  <conditionalFormatting sqref="AX159">
    <cfRule type="cellIs" dxfId="26" priority="26" operator="greaterThan">
      <formula>0.1</formula>
    </cfRule>
    <cfRule type="cellIs" dxfId="25" priority="27" operator="greaterThan">
      <formula>1</formula>
    </cfRule>
  </conditionalFormatting>
  <conditionalFormatting sqref="AX159">
    <cfRule type="cellIs" dxfId="24" priority="25" operator="equal">
      <formula>0</formula>
    </cfRule>
  </conditionalFormatting>
  <conditionalFormatting sqref="AY159:BA159">
    <cfRule type="cellIs" dxfId="23" priority="23" operator="greaterThan">
      <formula>0.1</formula>
    </cfRule>
    <cfRule type="cellIs" dxfId="22" priority="24" operator="greaterThan">
      <formula>1</formula>
    </cfRule>
  </conditionalFormatting>
  <conditionalFormatting sqref="AY159:BA159">
    <cfRule type="cellIs" dxfId="21" priority="22" operator="equal">
      <formula>0</formula>
    </cfRule>
  </conditionalFormatting>
  <conditionalFormatting sqref="AT159:AW159">
    <cfRule type="cellIs" dxfId="20" priority="20" operator="greaterThan">
      <formula>0.1</formula>
    </cfRule>
    <cfRule type="cellIs" dxfId="19" priority="21" operator="greaterThan">
      <formula>1</formula>
    </cfRule>
  </conditionalFormatting>
  <conditionalFormatting sqref="AT159:AW159">
    <cfRule type="cellIs" dxfId="18" priority="19" operator="equal">
      <formula>0</formula>
    </cfRule>
  </conditionalFormatting>
  <conditionalFormatting sqref="AU14:AW14">
    <cfRule type="cellIs" dxfId="17" priority="17" operator="greaterThan">
      <formula>0.1</formula>
    </cfRule>
    <cfRule type="cellIs" dxfId="16" priority="18" operator="greaterThan">
      <formula>1</formula>
    </cfRule>
  </conditionalFormatting>
  <conditionalFormatting sqref="AU14:AW14">
    <cfRule type="cellIs" dxfId="15" priority="16" operator="equal">
      <formula>0</formula>
    </cfRule>
  </conditionalFormatting>
  <conditionalFormatting sqref="AS159">
    <cfRule type="cellIs" dxfId="14" priority="14" operator="greaterThan">
      <formula>0.1</formula>
    </cfRule>
    <cfRule type="cellIs" dxfId="13" priority="15" operator="greaterThan">
      <formula>1</formula>
    </cfRule>
  </conditionalFormatting>
  <conditionalFormatting sqref="AS159">
    <cfRule type="cellIs" dxfId="12" priority="13" operator="equal">
      <formula>0</formula>
    </cfRule>
  </conditionalFormatting>
  <conditionalFormatting sqref="AS14:AT14">
    <cfRule type="cellIs" dxfId="11" priority="11" operator="greaterThan">
      <formula>0.1</formula>
    </cfRule>
    <cfRule type="cellIs" dxfId="10" priority="12" operator="greaterThan">
      <formula>1</formula>
    </cfRule>
  </conditionalFormatting>
  <conditionalFormatting sqref="AS14:AT14">
    <cfRule type="cellIs" dxfId="9" priority="10" operator="equal">
      <formula>0</formula>
    </cfRule>
  </conditionalFormatting>
  <conditionalFormatting sqref="AV161:AX161">
    <cfRule type="cellIs" dxfId="8" priority="8" operator="greaterThan">
      <formula>0.1</formula>
    </cfRule>
    <cfRule type="cellIs" dxfId="7" priority="9" operator="greaterThan">
      <formula>1</formula>
    </cfRule>
  </conditionalFormatting>
  <conditionalFormatting sqref="AV161:AX161">
    <cfRule type="cellIs" dxfId="6" priority="7" operator="equal">
      <formula>0</formula>
    </cfRule>
  </conditionalFormatting>
  <conditionalFormatting sqref="AS161:AU161">
    <cfRule type="cellIs" dxfId="5" priority="5" operator="greaterThan">
      <formula>0.1</formula>
    </cfRule>
    <cfRule type="cellIs" dxfId="4" priority="6" operator="greaterThan">
      <formula>1</formula>
    </cfRule>
  </conditionalFormatting>
  <conditionalFormatting sqref="AS161:AU161">
    <cfRule type="cellIs" dxfId="3" priority="4" operator="equal">
      <formula>0</formula>
    </cfRule>
  </conditionalFormatting>
  <conditionalFormatting sqref="P250:W250">
    <cfRule type="cellIs" dxfId="2" priority="2" operator="greaterThan">
      <formula>0.1</formula>
    </cfRule>
    <cfRule type="cellIs" dxfId="1" priority="3" operator="greaterThan">
      <formula>1</formula>
    </cfRule>
  </conditionalFormatting>
  <conditionalFormatting sqref="P250:W250">
    <cfRule type="cellIs" dxfId="0" priority="1" operator="equal">
      <formula>0</formula>
    </cfRule>
  </conditionalFormatting>
  <pageMargins left="0.34" right="0.25" top="0.98425196850393704" bottom="0.98425196850393704" header="0.51181102362204722" footer="0.51181102362204722"/>
  <pageSetup paperSize="9" scale="39" orientation="landscape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Media planas</vt:lpstr>
      <vt:lpstr>TV reitingai</vt:lpstr>
      <vt:lpstr>Radijo reitingai</vt:lpstr>
      <vt:lpstr>klipų paskirtymas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PC02</dc:creator>
  <cp:lastModifiedBy>Karolisb</cp:lastModifiedBy>
  <cp:lastPrinted>2013-04-26T15:41:33Z</cp:lastPrinted>
  <dcterms:created xsi:type="dcterms:W3CDTF">2013-01-13T13:46:41Z</dcterms:created>
  <dcterms:modified xsi:type="dcterms:W3CDTF">2022-05-19T08:45:29Z</dcterms:modified>
</cp:coreProperties>
</file>