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2/Klaipėdos universitetinė ligoninė/09.26_Chirurginiai siūlai ir priemonės_619351/Galutinis/"/>
    </mc:Choice>
  </mc:AlternateContent>
  <xr:revisionPtr revIDLastSave="20" documentId="8_{7C3E52F8-3474-4AB4-A9FC-5BC31D4DAAE1}" xr6:coauthVersionLast="47" xr6:coauthVersionMax="47" xr10:uidLastSave="{051FFC94-0907-470A-B495-2192929EC02E}"/>
  <bookViews>
    <workbookView xWindow="-120" yWindow="-120" windowWidth="29040" windowHeight="15840" xr2:uid="{00000000-000D-0000-FFFF-FFFF00000000}"/>
  </bookViews>
  <sheets>
    <sheet name="Sheet1" sheetId="1" r:id="rId1"/>
  </sheets>
  <definedNames>
    <definedName name="_xlnm.Print_Area" localSheetId="0">Sheet1!$A$1:$N$138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2" i="1" l="1"/>
  <c r="M92" i="1" s="1"/>
  <c r="L93" i="1"/>
  <c r="M93" i="1" s="1"/>
  <c r="L91" i="1"/>
  <c r="M91" i="1" s="1"/>
  <c r="L77" i="1"/>
  <c r="M77" i="1" s="1"/>
  <c r="L78" i="1"/>
  <c r="M78" i="1" s="1"/>
  <c r="L79" i="1"/>
  <c r="M79" i="1" s="1"/>
  <c r="L80" i="1"/>
  <c r="M80" i="1" s="1"/>
  <c r="L81" i="1"/>
  <c r="M81" i="1" s="1"/>
  <c r="L82" i="1"/>
  <c r="M82" i="1" s="1"/>
  <c r="L83" i="1"/>
  <c r="M83" i="1" s="1"/>
  <c r="L84" i="1"/>
  <c r="M84" i="1" s="1"/>
  <c r="L85" i="1"/>
  <c r="M85" i="1" s="1"/>
  <c r="L86" i="1"/>
  <c r="M86" i="1" s="1"/>
  <c r="L87" i="1"/>
  <c r="M87" i="1" s="1"/>
  <c r="L88" i="1"/>
  <c r="M88" i="1" s="1"/>
  <c r="L76" i="1"/>
  <c r="M76" i="1" s="1"/>
  <c r="L66" i="1"/>
  <c r="M66" i="1" s="1"/>
  <c r="L67" i="1"/>
  <c r="M67" i="1" s="1"/>
  <c r="L68" i="1"/>
  <c r="M68" i="1" s="1"/>
  <c r="L69" i="1"/>
  <c r="M69" i="1" s="1"/>
  <c r="L70" i="1"/>
  <c r="M70" i="1" s="1"/>
  <c r="L71" i="1"/>
  <c r="M71" i="1" s="1"/>
  <c r="L72" i="1"/>
  <c r="M72" i="1" s="1"/>
  <c r="L73" i="1"/>
  <c r="M73" i="1" s="1"/>
  <c r="L65" i="1"/>
  <c r="M65" i="1" s="1"/>
  <c r="L54" i="1"/>
  <c r="M54" i="1" s="1"/>
  <c r="L55" i="1"/>
  <c r="M55" i="1" s="1"/>
  <c r="L56" i="1"/>
  <c r="M56" i="1" s="1"/>
  <c r="L57" i="1"/>
  <c r="M57" i="1" s="1"/>
  <c r="L58" i="1"/>
  <c r="M58" i="1" s="1"/>
  <c r="L59" i="1"/>
  <c r="M59" i="1" s="1"/>
  <c r="L60" i="1"/>
  <c r="M60" i="1" s="1"/>
  <c r="L61" i="1"/>
  <c r="M61" i="1" s="1"/>
  <c r="L62" i="1"/>
  <c r="M62" i="1" s="1"/>
  <c r="L53" i="1"/>
  <c r="M53" i="1" s="1"/>
  <c r="L41" i="1"/>
  <c r="M41" i="1" s="1"/>
  <c r="L42" i="1"/>
  <c r="M42" i="1" s="1"/>
  <c r="L43" i="1"/>
  <c r="M43" i="1" s="1"/>
  <c r="L44" i="1"/>
  <c r="M44" i="1" s="1"/>
  <c r="L45" i="1"/>
  <c r="M45" i="1" s="1"/>
  <c r="L46" i="1"/>
  <c r="M46" i="1" s="1"/>
  <c r="L47" i="1"/>
  <c r="M47" i="1" s="1"/>
  <c r="L48" i="1"/>
  <c r="M48" i="1" s="1"/>
  <c r="L49" i="1"/>
  <c r="M49" i="1" s="1"/>
  <c r="L50" i="1"/>
  <c r="M50" i="1" s="1"/>
  <c r="L40" i="1"/>
  <c r="M40" i="1" s="1"/>
  <c r="L37" i="1"/>
  <c r="M37" i="1" s="1"/>
  <c r="M38" i="1" s="1"/>
  <c r="L34" i="1"/>
  <c r="M34" i="1" s="1"/>
  <c r="L33" i="1"/>
  <c r="M33" i="1" s="1"/>
  <c r="L20" i="1"/>
  <c r="M20" i="1" s="1"/>
  <c r="L21" i="1"/>
  <c r="M21" i="1" s="1"/>
  <c r="L22" i="1"/>
  <c r="M22" i="1" s="1"/>
  <c r="L23" i="1"/>
  <c r="M23" i="1" s="1"/>
  <c r="L24" i="1"/>
  <c r="M24" i="1" s="1"/>
  <c r="L25" i="1"/>
  <c r="M25" i="1" s="1"/>
  <c r="L26" i="1"/>
  <c r="M26" i="1" s="1"/>
  <c r="L27" i="1"/>
  <c r="M27" i="1" s="1"/>
  <c r="L28" i="1"/>
  <c r="M28" i="1" s="1"/>
  <c r="L29" i="1"/>
  <c r="M29" i="1" s="1"/>
  <c r="L30" i="1"/>
  <c r="M30" i="1" s="1"/>
  <c r="L19" i="1"/>
  <c r="M19" i="1" s="1"/>
  <c r="L14" i="1"/>
  <c r="M14" i="1" s="1"/>
  <c r="L15" i="1"/>
  <c r="M15" i="1" s="1"/>
  <c r="L16" i="1"/>
  <c r="M16" i="1" s="1"/>
  <c r="L13" i="1"/>
  <c r="M13" i="1" s="1"/>
  <c r="L6" i="1"/>
  <c r="M6" i="1" s="1"/>
  <c r="L7" i="1"/>
  <c r="M7" i="1" s="1"/>
  <c r="L8" i="1"/>
  <c r="M8" i="1" s="1"/>
  <c r="L9" i="1"/>
  <c r="M9" i="1" s="1"/>
  <c r="L10" i="1"/>
  <c r="M10" i="1" s="1"/>
  <c r="L5" i="1"/>
  <c r="M5" i="1" s="1"/>
  <c r="M63" i="1" l="1"/>
  <c r="M94" i="1"/>
  <c r="M89" i="1"/>
  <c r="M74" i="1"/>
  <c r="M51" i="1"/>
  <c r="M35" i="1"/>
  <c r="M31" i="1"/>
  <c r="M17" i="1"/>
  <c r="M11" i="1"/>
</calcChain>
</file>

<file path=xl/sharedStrings.xml><?xml version="1.0" encoding="utf-8"?>
<sst xmlns="http://schemas.openxmlformats.org/spreadsheetml/2006/main" count="575" uniqueCount="289">
  <si>
    <t xml:space="preserve">           Priedas Nr. 2</t>
  </si>
  <si>
    <t>Eil. Nr.</t>
  </si>
  <si>
    <t>Aprašymas</t>
  </si>
  <si>
    <t>Siūlo storis</t>
  </si>
  <si>
    <t>Adatos lenktumas</t>
  </si>
  <si>
    <t>Adatos ilgis mm</t>
  </si>
  <si>
    <t>Adatos forma</t>
  </si>
  <si>
    <t>Siūlo ilgis cm</t>
  </si>
  <si>
    <t>Siūlo spalva</t>
  </si>
  <si>
    <t>Poreikis dėž. metams 3tuz/dėž</t>
  </si>
  <si>
    <t>PVM tarifas %</t>
  </si>
  <si>
    <t>Vieno siūlo kaina, EUR (su PVM)</t>
  </si>
  <si>
    <t>Dėžutės kaina EUR (su PVM)</t>
  </si>
  <si>
    <t>Viso, EUR (su PVM)</t>
  </si>
  <si>
    <t>Siūlomo parametro atitikimas, konkreti parametro reikšmė ir atitikimo patvirtinimas (psl. pasiūlyme, puslapyje pabraukiant kiekvienos pozicijos kiekvieną atitikimą, nurodant pozicijos numerį pagal prašomas specifikacijas)</t>
  </si>
  <si>
    <t>1.1</t>
  </si>
  <si>
    <t>4-0</t>
  </si>
  <si>
    <t>3/8</t>
  </si>
  <si>
    <t>18-19</t>
  </si>
  <si>
    <t xml:space="preserve">Pjaunanti </t>
  </si>
  <si>
    <t>Bespalvis</t>
  </si>
  <si>
    <t>iki 4</t>
  </si>
  <si>
    <t>1.2</t>
  </si>
  <si>
    <t>3-0</t>
  </si>
  <si>
    <t>1/2</t>
  </si>
  <si>
    <t>30-32</t>
  </si>
  <si>
    <t>Apvali</t>
  </si>
  <si>
    <t>1.3</t>
  </si>
  <si>
    <t>Pjaunanti</t>
  </si>
  <si>
    <t>1.4</t>
  </si>
  <si>
    <t>tiesi</t>
  </si>
  <si>
    <t>60-61</t>
  </si>
  <si>
    <t>1.5</t>
  </si>
  <si>
    <t>2-0</t>
  </si>
  <si>
    <t>24-25</t>
  </si>
  <si>
    <t>1.6</t>
  </si>
  <si>
    <t>36-37</t>
  </si>
  <si>
    <t>75-90</t>
  </si>
  <si>
    <t>8-0</t>
  </si>
  <si>
    <t>2 adatos Spatula</t>
  </si>
  <si>
    <t>6-0</t>
  </si>
  <si>
    <t>70-75</t>
  </si>
  <si>
    <t>iki 2</t>
  </si>
  <si>
    <t>5-0</t>
  </si>
  <si>
    <t>12-13</t>
  </si>
  <si>
    <t>bespalvis</t>
  </si>
  <si>
    <t>20-21</t>
  </si>
  <si>
    <t>iki 20</t>
  </si>
  <si>
    <t>iki 3</t>
  </si>
  <si>
    <t>17-18</t>
  </si>
  <si>
    <t>39-40</t>
  </si>
  <si>
    <t>25-26</t>
  </si>
  <si>
    <t>iki 5</t>
  </si>
  <si>
    <t>iki 60</t>
  </si>
  <si>
    <t>19-20</t>
  </si>
  <si>
    <t>apvali</t>
  </si>
  <si>
    <t>iki 10</t>
  </si>
  <si>
    <t>2x75</t>
  </si>
  <si>
    <t>3.1</t>
  </si>
  <si>
    <t>apvali juoda</t>
  </si>
  <si>
    <t>3.2</t>
  </si>
  <si>
    <t>3.3</t>
  </si>
  <si>
    <t>Apvali juoda</t>
  </si>
  <si>
    <t>3.4</t>
  </si>
  <si>
    <t>21-22</t>
  </si>
  <si>
    <t>5.1</t>
  </si>
  <si>
    <t>5.2</t>
  </si>
  <si>
    <t>5.3</t>
  </si>
  <si>
    <t>5.4</t>
  </si>
  <si>
    <t>5.5</t>
  </si>
  <si>
    <t>5.6</t>
  </si>
  <si>
    <t>5.7</t>
  </si>
  <si>
    <t>5.8</t>
  </si>
  <si>
    <t>45-75</t>
  </si>
  <si>
    <t>5.9</t>
  </si>
  <si>
    <t>48-50</t>
  </si>
  <si>
    <t>5.10</t>
  </si>
  <si>
    <t>5.11</t>
  </si>
  <si>
    <t>150 kilpa</t>
  </si>
  <si>
    <t>5.12</t>
  </si>
  <si>
    <t>7.1</t>
  </si>
  <si>
    <t>7.2</t>
  </si>
  <si>
    <t>26-27</t>
  </si>
  <si>
    <t>iki 40</t>
  </si>
  <si>
    <t>Galvos smegenų kraujagyslių mikro anastoruozėms. Monofilamentinis poliamido pluoštas, stiprus ir lankstus siūlas. Adatos tvirtos, nelūžta ir nesilanksto.</t>
  </si>
  <si>
    <t>9.1</t>
  </si>
  <si>
    <t>9-0</t>
  </si>
  <si>
    <t>4-5</t>
  </si>
  <si>
    <t>13-15</t>
  </si>
  <si>
    <t>iki 30</t>
  </si>
  <si>
    <t>J-formos</t>
  </si>
  <si>
    <t>Monofilamentinis polipropileno siūlas, naudojamas kraujagyslių chirurgijoje ir mikrochirurgijoje. Siūlas inertiškas. Kontroliuojamas linijinis pailgėjimas. Adatos tvirtos, nelūžta ir nesilanksto. Ypatingai lankstus, lengvai slystantis per audinius siūlas. Chirurginiai mazgai tvirti ir neatsirišantys.</t>
  </si>
  <si>
    <t>11.1</t>
  </si>
  <si>
    <t>13-14</t>
  </si>
  <si>
    <t>11.2</t>
  </si>
  <si>
    <t>11.3</t>
  </si>
  <si>
    <t>11.4</t>
  </si>
  <si>
    <t>11.5</t>
  </si>
  <si>
    <t>11.6</t>
  </si>
  <si>
    <t>11.7</t>
  </si>
  <si>
    <t>11.8</t>
  </si>
  <si>
    <t>11.9</t>
  </si>
  <si>
    <t>11.10</t>
  </si>
  <si>
    <t>2xtiesi</t>
  </si>
  <si>
    <t>14.1</t>
  </si>
  <si>
    <t> 7-0</t>
  </si>
  <si>
    <t>3/8 </t>
  </si>
  <si>
    <t>2x9-10</t>
  </si>
  <si>
    <t>Apvali juoda</t>
  </si>
  <si>
    <t>60-75</t>
  </si>
  <si>
    <t>Mėlyna </t>
  </si>
  <si>
    <t>14.2</t>
  </si>
  <si>
    <t>2x13-14</t>
  </si>
  <si>
    <t>Mėlyna</t>
  </si>
  <si>
    <t>14.3</t>
  </si>
  <si>
    <t>14.4</t>
  </si>
  <si>
    <t>2x16-17</t>
  </si>
  <si>
    <t>14.5</t>
  </si>
  <si>
    <t>Apvali su pjaun. galu</t>
  </si>
  <si>
    <t>14.6</t>
  </si>
  <si>
    <t>2x22-23</t>
  </si>
  <si>
    <t>14.7</t>
  </si>
  <si>
    <t>2x26-27</t>
  </si>
  <si>
    <t>14.8</t>
  </si>
  <si>
    <t>2x26-28</t>
  </si>
  <si>
    <t>14.9</t>
  </si>
  <si>
    <t>14.10</t>
  </si>
  <si>
    <t>2x35-37</t>
  </si>
  <si>
    <t>pjaunanti</t>
  </si>
  <si>
    <t>17.1</t>
  </si>
  <si>
    <t>17.2</t>
  </si>
  <si>
    <t>17.3</t>
  </si>
  <si>
    <t>17.4</t>
  </si>
  <si>
    <t>20</t>
  </si>
  <si>
    <t>17.6</t>
  </si>
  <si>
    <t>17.7</t>
  </si>
  <si>
    <t>iki 24</t>
  </si>
  <si>
    <t>17.8</t>
  </si>
  <si>
    <t>17.9</t>
  </si>
  <si>
    <t>18.1</t>
  </si>
  <si>
    <t>27-30</t>
  </si>
  <si>
    <t>18.2</t>
  </si>
  <si>
    <t>apvali sustiprinta</t>
  </si>
  <si>
    <t>18.3</t>
  </si>
  <si>
    <t>18.4</t>
  </si>
  <si>
    <t>12x45</t>
  </si>
  <si>
    <t>18.5</t>
  </si>
  <si>
    <t>3x45</t>
  </si>
  <si>
    <t>18.6</t>
  </si>
  <si>
    <t>18.7</t>
  </si>
  <si>
    <t>iki 120</t>
  </si>
  <si>
    <t>18.8</t>
  </si>
  <si>
    <t>18.9</t>
  </si>
  <si>
    <t>35-36</t>
  </si>
  <si>
    <t>18.10</t>
  </si>
  <si>
    <t>Buka</t>
  </si>
  <si>
    <t>75-75</t>
  </si>
  <si>
    <t>18.11</t>
  </si>
  <si>
    <t>39-42</t>
  </si>
  <si>
    <t>18.12</t>
  </si>
  <si>
    <t>18.13</t>
  </si>
  <si>
    <t>22.1</t>
  </si>
  <si>
    <t>22.2</t>
  </si>
  <si>
    <t>22.3</t>
  </si>
  <si>
    <t>Bendrieji specialieji reikalavimai chirurginimas siūlams</t>
  </si>
  <si>
    <t>1. Ant kiekvienos siūlų dėžutės privaloma informacija:</t>
  </si>
  <si>
    <t xml:space="preserve">1.1 chirurginio siūlo kodas, firminis pavadinimas ir cheminė sudėtis, filamentiškumas, storis USP, ilgis cm, spalva, rezorbuojantis-nesirezorbuojantis, </t>
  </si>
  <si>
    <t>apvalkalas (jeigu yra), tuzinų skaičius, siūlų sterilizavimo metodas, chirurginės adatos kodas, adatos smaigalys, adatos lenktumas, adatos ilgis mm.,</t>
  </si>
  <si>
    <t>sterilumo galiojimo laikas (ne mažiau 5 metai nuo pagaminimo datos).</t>
  </si>
  <si>
    <t>2. Chirurginės adatos vaizdas ir dydis ant pakuotės atitinka originalo dydį.</t>
  </si>
  <si>
    <t>3. Chirurginės adatos galo storis atitinka siūlo storį, t.y. siūlas audiniuose pilnai uždaro adatos suformuotą angą.</t>
  </si>
  <si>
    <t>4. Chirurginio siūlo individuali pakuotė yra folgos darinys (arba kita saugi metalizuota pakuotė).</t>
  </si>
  <si>
    <t>5. Chirurginių siūlų vartojimo instrukcija lietuvių kalba pateikiama su kiekvienu užsakymu.</t>
  </si>
  <si>
    <t>17.5</t>
  </si>
  <si>
    <t>7. Prekių kokybė turi atitikti Europos Sąjungos ar tarptautinius standartus. Pateikiami: CE sertifikatai arba lygiaverčiai dokumentai. Pateikiama skaitmeninė dokumento kopija</t>
  </si>
  <si>
    <t>Perkamų chirurginių siūlų sąrašas ir kiekiai</t>
  </si>
  <si>
    <t>11.11</t>
  </si>
  <si>
    <t>26-30</t>
  </si>
  <si>
    <t>40-50</t>
  </si>
  <si>
    <t>iki 1000</t>
  </si>
  <si>
    <t>Labai ilgos rezorbcijos monofilamentiniai sintetiniai siūlai, pagaminti iš Poly-4-hydroxybutyrate. Procentinis stiprumo išlaikymas ne mažiau kaip 50% po 210 dienų, pilna absorbcija po 13-36 mėn.</t>
  </si>
  <si>
    <t>150-170 cm</t>
  </si>
  <si>
    <t>37-40</t>
  </si>
  <si>
    <t>iki 15</t>
  </si>
  <si>
    <r>
      <t>Polifilamentinė sintetinė, greitai besirezorbuojanti 42d</t>
    </r>
    <r>
      <rPr>
        <sz val="8"/>
        <rFont val="Times New Roman"/>
        <family val="1"/>
        <charset val="1"/>
      </rPr>
      <t>±5d.</t>
    </r>
    <r>
      <rPr>
        <sz val="8"/>
        <rFont val="Times New Roman"/>
        <family val="1"/>
        <charset val="186"/>
      </rPr>
      <t xml:space="preserve"> siuvimo medžiaga, kurią sudaro poliglikolio rūgštis. Stiprumas - 50% po 5-7 d. Su polikapralaktono ir kalcio sterato padengimu. Adatos tvirtos, nelūžta ir nesilanksto. </t>
    </r>
  </si>
  <si>
    <t>Virškinamojo trakto tuščiavidurių organų anastomozėms, bronchų plastikoms. Polifilamentinis sintetinis, supintas jungtinis polimeras, kurį sudaro glikolidai ir laktidai, rezorbcija per 56-70d. Stiprumas 75% po 14d., 50% po 21d. Adatos tvirtos, nelūžta ir nesilanksto, jų skerspjūvis adekvatus siūlo storiui, siūlas patikimai įtvirtintas. Adatų vidinėje kreivėje yra grioveliai. Adatų vidinėje kreivėje yra grioveliai arba adatos yra specialios pusiau kvadratinės frormos geresnei fikasacijai adatkotyje. Chirurginiai mazgai tvirti ir neatsirišantys</t>
  </si>
  <si>
    <t>2x20-22</t>
  </si>
  <si>
    <t>Vidutiniškai ilgai besirezorbuojanti monofilamentinė, sintetinė siuvimo medžiaga. Stiprumas 60% po 7d. ir (30-50% po 14 d.) Pilna rezorbcija (60-90 d.) Adatos tvirtos, nelūžta ir nesilanksto.</t>
  </si>
  <si>
    <t>1/2-3/8</t>
  </si>
  <si>
    <t>17-19</t>
  </si>
  <si>
    <t>65-75</t>
  </si>
  <si>
    <t>Monofilamentinis polipropileno siūlas, naudojamas kraujagyslių chirurgijoje ir mikrochirurgijoje. Siūlas inertiškas, neturi pakuotės "atminties", kontroliuojamas jo linijinis pailgėjimas. Ypatingai lankstus, lengvai slystantis per audinius, nepleišėja, mazgai neatsirašantys. Adatų vidinėje kreivėje yra grioveliai arba adatos yra specialios pusiau kvadratinės frormos geresnei fikasacijai adatkotyje, tvirtos, nelūžta, atsparios šoniniam lenkimui, jų skerspjūvis adekvatus siūlo storiui, siūlas jose patikimai įtvirtintas</t>
  </si>
  <si>
    <t>2x16-18</t>
  </si>
  <si>
    <t>Besirezorbuojanti, sintetinė pinta siuvimo medžiaga, kurią sudaro poliglikolio rūgštis, dengta polikapralaktono ir kalcio sterato danga. Pilna rezorbcija po 56-90 dienų. Per 21 dieną siūlas netenka 40-50% pirminio stiprumo.</t>
  </si>
  <si>
    <r>
      <t>Ilgai besirezorbuojanti monofilamentinė, sintetinė siuvimo medžiaga iš polidioksanono. Pilna rezorbcija 180-210d. Stiprumas 70</t>
    </r>
    <r>
      <rPr>
        <sz val="8"/>
        <color indexed="8"/>
        <rFont val="Times New Roman"/>
        <family val="1"/>
        <charset val="186"/>
      </rPr>
      <t>±5%</t>
    </r>
    <r>
      <rPr>
        <sz val="8"/>
        <rFont val="Times New Roman"/>
        <family val="1"/>
        <charset val="186"/>
      </rPr>
      <t xml:space="preserve"> po 4sav., 50</t>
    </r>
    <r>
      <rPr>
        <sz val="8"/>
        <color indexed="8"/>
        <rFont val="Times New Roman"/>
        <family val="1"/>
        <charset val="186"/>
      </rPr>
      <t>±5%</t>
    </r>
    <r>
      <rPr>
        <sz val="8"/>
        <rFont val="Times New Roman"/>
        <family val="1"/>
        <charset val="186"/>
      </rPr>
      <t xml:space="preserve"> po 5-6sav. Adatos tvirtos, nelūžta ir nesilanksto.</t>
    </r>
  </si>
  <si>
    <t>Polifilamentinė sintetinė pinta siuvimo medžiaga, kurią sudaro glikolidai ir laktidai. Apvalkalas sudarytas iš gklikolidų, laktidų ir kalcio sterato. Rezorbcija per 50-70d. Adatos tvirtos, nelūžta ir nesilanksto, jų skerspjūvis adekvatus siūlo storiui, siūlas jose patikimai įtvirtintas</t>
  </si>
  <si>
    <t>1 dalis</t>
  </si>
  <si>
    <t>Viso 1 dalis</t>
  </si>
  <si>
    <t>3 dalis</t>
  </si>
  <si>
    <t>Viso 3 dalis</t>
  </si>
  <si>
    <t>5 dalis</t>
  </si>
  <si>
    <t>Viso 5 dalis</t>
  </si>
  <si>
    <t>7 dalis</t>
  </si>
  <si>
    <t>Viso 7 dalis</t>
  </si>
  <si>
    <t>9 dalis</t>
  </si>
  <si>
    <t>Viso 9 dalis</t>
  </si>
  <si>
    <t>11 dalis</t>
  </si>
  <si>
    <t>Viso 11dalis</t>
  </si>
  <si>
    <t>14 dalis</t>
  </si>
  <si>
    <t>Viso 14 dalis</t>
  </si>
  <si>
    <t>17 dalis</t>
  </si>
  <si>
    <t>Viso 17 dalis</t>
  </si>
  <si>
    <t>18 dalis</t>
  </si>
  <si>
    <t>Viso 18 dalis</t>
  </si>
  <si>
    <t>22 dalis</t>
  </si>
  <si>
    <t>Viso 22 dalis</t>
  </si>
  <si>
    <t>6. 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</si>
  <si>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8. Ligoninei pareikalavus nuo 1 iki 31 pirkimo dalims Tiekėjas per 3 darbo dienas privalo pateikti pavyzdžius. Negavusi laiku pavyzdžių ligoninė turi teisę pasirinkti kitą tiekėją. Pastaba - prekių pavyzdžiai yra reikalingi išbandymui, jie negrąžinami</t>
  </si>
  <si>
    <t>2-0, 	½, 	35, 	Buka, 	70, 	Novosyn, B.Braun Surgical S.A., C0068517, 21 psl.</t>
  </si>
  <si>
    <t>4-0, 3x45, Novosyn, B.Braun Surgical S.A., C0058624, 32 psl.</t>
  </si>
  <si>
    <t>2-0, ½, 26, apvali, 150 cm, MonoMax, B.Braun Surgical S.A., B0041444, 2 psl.</t>
  </si>
  <si>
    <t>0, ½, 26, apvali, 150 cm,MonoMax, B.Braun Surgical S.A., B0041441, 2 psl.</t>
  </si>
  <si>
    <t>0, ½, 37, apvali, 150 cm, MonoMax, B.Braun Surgical S.A., B0041038, 2 psl.</t>
  </si>
  <si>
    <t>0, ½, 40, apvali, 70, Novosyn, B.Braun Surgical S.A., C0068056N1, 9 psl.</t>
  </si>
  <si>
    <t>2-0, ½, 26, apvali, 70, Novosyn, B.Braun Surgical S.A., C0068042N1, 6 psl.</t>
  </si>
  <si>
    <t>1, ½, 40, Buka, 90, Novosyn, B.Braun Surgical S.A., C0068637, 21 psl.</t>
  </si>
  <si>
    <t>2-0, ½, 36, J-formos, 70, Novosyn, B.Braun Surgical S.A., C0068410, 13 psl.</t>
  </si>
  <si>
    <t>3-0, ½, 20, apvali, 70, Novosyn, B.Braun Surgical S.A., C0068766N1, 4 psl.</t>
  </si>
  <si>
    <t>3-0, ½, 26, apvali, 70, Novosyn, B.Braun Surgical S.A., C0068041N1, 6 psl.</t>
  </si>
  <si>
    <t>3-0, 3/8, 24, pjaunanti, 70, bespalvis, Novosyn, B.Braun Surgical S.A., C0069235N1, 23 psl.</t>
  </si>
  <si>
    <t>4-0, 12x45, Novosyn, B.Braun Surgical S.A., C0058664, 32 psl.</t>
  </si>
  <si>
    <t>4-0, ½, 26, apvali sustiprinta, 75, Novosyn, B.Braun Surgical S.A., C0068040N1, 6 psl.</t>
  </si>
  <si>
    <t>4-0, ½, 17, apvali sustiprinta, 75, Novosyn, B.Braun Surgical S.A., C0068113, 4 psl.</t>
  </si>
  <si>
    <t>8-0, 3/8, 6, 2 adatos Spatula, 30, Novosyn, B.Braun Surgical S.A., G0068710, 31 psl.</t>
  </si>
  <si>
    <t>0, ½, 37, apvali, 75, Novosyn, B.Braun Surgical S.A., C0068052N1, 8 psl.</t>
  </si>
  <si>
    <t>2-0, ½, 26, pjaunanti, 75, Novosyn, B.Braun Surgical S.A., C0068242N1, 25 psl.</t>
  </si>
  <si>
    <t>3-0, 2x75, 	Novosyn, B.Braun Surgical S.A., C0058405, 32 psl.</t>
  </si>
  <si>
    <t>4-0, 3/8, 19, pjaunanti,	75, bespalvis, Novosyn, B.Braun Surgical S.A., C0069420N1, 23 psl.</t>
  </si>
  <si>
    <t>4-0, 3/8, 12, pjaunanti, 	45, bespalvis, Novosyn, B.Braun Surgical S.A., C0069208, 22 psl.</t>
  </si>
  <si>
    <t>4-0, ½, 20, apvali, 70, Novosyn, B.Braun Surgical S.A., C0068765N1, 4 psl.</t>
  </si>
  <si>
    <t>5-0, ½, 13, apvali, 70, Novosyn, B.Braun Surgical S.A., C0068007, 3 psl.</t>
  </si>
  <si>
    <t>5-0, 3/8, 12, pjaunanti, 	70, bespalvis, Novosyn, B.Braun Surgical S.A., C0069331, 22 psl.</t>
  </si>
  <si>
    <t>6-0, ½, 13, apvali, 70, Novosyn, B.Braun Surgical S.A., C0068006, 3 psl.</t>
  </si>
  <si>
    <t xml:space="preserve"> 7-0, 3/8, 2x10, 	Apvali juoda, 60, Mėlyna, Optilene, B.Braun Surgical S.A., C3097062, 5 psl.</t>
  </si>
  <si>
    <t>6-0, 3/8, 2x13, Apvali juoda, 75, Mėlyna, Optilene, B.Braun Surgical S.A., C3097191, 6 psl.</t>
  </si>
  <si>
    <t>5-0, 3/8, 2x13, Apvali, 75, Mėlyna, Optilene, B.Braun Surgical S.A., C3097907, 6 psl.</t>
  </si>
  <si>
    <t>5-0, 3/8, 2x18, Apvali, 90, Mėlyna, Optilene, B.Braun Surgical S.A.C3090919, 8 psl.</t>
  </si>
  <si>
    <t>5-0, 3/8, 2x18, Apvali su pjaun. galu, 90, Mėlyna, Optilene, B.Braun Surgical S.A., C3090525, 21 psl.</t>
  </si>
  <si>
    <t>4-0, 3/8, 2x22, Apvali, 90, Mėlyna, Optilene, B.Braun Surgical S.A., C3090822, 8 psl.</t>
  </si>
  <si>
    <t>4-0, ½, 	2x26, Apvali su pjaun. galu, 90, Mėlyna, Optilene, B.Braun Surgical S.A., C3090811, 24 psl.</t>
  </si>
  <si>
    <t>3-0, ½, 2x26, Apvali, 90, Mėlyna, Optilene, B.Braun Surgical S.A., C3090908, 14 psl.</t>
  </si>
  <si>
    <t>3-0, 3/8, 2x26, Apvali su pjaun. galu, 90, Mėlyna, Optilene, B.Braun Surgical S.A., C3095633, 21 psl.</t>
  </si>
  <si>
    <t>3-0, ½, 2x37, Apvali, 90, Mėlyna, Optilene, B.Braun Surgical S.A., C3090942, 15 psl.</t>
  </si>
  <si>
    <t>2-0, 3/8, 30, Pjaunanti, 50, Optilene, B.Braun Surgical S.A., C3090247, 27 psl.</t>
  </si>
  <si>
    <t>2-0, 2xtiesi, 65, 	Apvali, 	75, Optilene, B.Braun Surgical S.A., C3095350, 17 psl.</t>
  </si>
  <si>
    <t>0, ½, 26, Apvali, 75, Optilene, B.Braun Surgical S.A., C3090043, 14 psl.</t>
  </si>
  <si>
    <t>0, ½, 37, Apvali, 75, Optilene, B.Braun Surgical S.A., C3090052, 15 psl.</t>
  </si>
  <si>
    <t>2-0, ½, 	26, Apvali, 75, Optilene, B.Braun Surgical S.A., C3090042, 13 psl.</t>
  </si>
  <si>
    <t xml:space="preserve">3-0, ½, 	22, Apvali, 75, Optilene, B.Braun Surgical S.A., C3090030, 12 psl. </t>
  </si>
  <si>
    <t>4-0, 1/2, 17, Apvali, 	75, Optilene, B.Braun Surgical S.A., C3090013, 11 psl.</t>
  </si>
  <si>
    <t>4-0, 3/8, 18, Pjaunanti, 75, Optilene, B.Braun Surgical S.A., C3090520, 26 psl.</t>
  </si>
  <si>
    <t>5-0, 3/8, 13, Apvali, 75, Optilene, B.Braun Surgical S.A., C3097931, 6 psl.</t>
  </si>
  <si>
    <t>5-0, ½, 	18, Pjaunanti, 45, Optilene, B.Braun Surgical S.A., C3090264, 28 psl.</t>
  </si>
  <si>
    <t>6-0, 3/8, 13, Apvali, 75, Optilene, B.Braun Surgical S.A., C3098930, 6 psl.</t>
  </si>
  <si>
    <t>9-0, 3/8, 5, apvali, 15, Dafilon, B.Braun Surgical S.A., G1111434, 10 psl.</t>
  </si>
  <si>
    <t xml:space="preserve"> 4-0, 3/8, 19, Pjaunanti, 	70, Bespalvis, Monosyn, B.Braun Surgical S.A., C2023404, 13 psl.</t>
  </si>
  <si>
    <t>3-0, ½, 	26, Apvali, 70, Monosyn, B.Braun Surgical S.A., C2022025, 4 psl.</t>
  </si>
  <si>
    <t>2, ½, 40, Pjaunanti, 70, MonoPlus, B.Braun Surgical S.A., B0024119, 16 psl.</t>
  </si>
  <si>
    <t>1, 1/2, 48, Apvali, 150 kilpa, MonoPlus, B.Braun Surgical S.A., B0024091, 7 psl.</t>
  </si>
  <si>
    <t>1, ½, 26, Apvali, 70, MonoPlus, B.Braun Surgical S.A., C0024088, 5 psl.</t>
  </si>
  <si>
    <t>0, ½, 48, Apvali, 90, MonoPlus, B.Braun Surgical S.A., B0024077, 7 psl.</t>
  </si>
  <si>
    <t xml:space="preserve">3-0, 3/8, 19, Pjaunanti, 	45, MonoPlus, B.Braun Surgical S.A., C0024102, 15 psl. </t>
  </si>
  <si>
    <t>5-0, ½, 2x17, Apvali, 70, MonoPlus, B.Braun Surgical S.A., C0024443,  4 psl.</t>
  </si>
  <si>
    <t>5-0, ½, 17, Apvali, 70, MonoPlus, B.Braun Surgical S.A., C0024013,  3 psl.</t>
  </si>
  <si>
    <t>4-0, ½, 2x22, Apvali, 90, MonoPlus, B.Braun Surgical S.A., C0024238,  4 psl.</t>
  </si>
  <si>
    <t>4-0, ½, 2x17, Apvali, 75-90, MonoPlus, B.Braun Surgical S.A., C0024444,  4 psl.</t>
  </si>
  <si>
    <t>4-0, ½, 	20, Apvali, 70, MonoPlus, B.Braun Surgical S.A., C0024679,  4 psl.</t>
  </si>
  <si>
    <t>3-0, ½, 	20, Apvali, 70, MonoPlus, B.Braun Surgical S.A.,C0024680,   4 psl.</t>
  </si>
  <si>
    <t>2-0, ½, 	26, Apvali, 70, MonoPlus, B.Braun Surgical S.A., C0024026, 4 psl.</t>
  </si>
  <si>
    <t>4-0, ½, 	17, apvali juoda, 70, Novosyn, B.Braun Surgical S.A., C0068147, 3 psl.</t>
  </si>
  <si>
    <t xml:space="preserve">3-0, 3/8, 24, Pjaunanti, 	70, Bespalvis,  Novosyn, B.Braun Surgical S.A., C0069235N1, 23 psl. </t>
  </si>
  <si>
    <t>3-0, ½, 	26, Apvali juoda, 70, Novosyn, B.Braun Surgical S.A., C0068198N1, 6 psl.</t>
  </si>
  <si>
    <t>3-0, ½, 	22, Apvali juoda, 70, Novosyn, B.Braun Surgical S.A., C0068186N1, 5 psl.</t>
  </si>
  <si>
    <t>2-0, ½,	37,  Apvali, 75, Bespalvis, Novosyn Quick, B.Braun Surgical S.A., C3046005, 2 psl.</t>
  </si>
  <si>
    <t>2-0, 3/8, 24, Pjaunanti,	70 Bespalvis, Novosyn Quick, B.Braun Surgical S.A., C3046236, 5 psl.</t>
  </si>
  <si>
    <t>3-0,  tiesi,  60,  Pjaunanti, 70, Bespalvis, Novosyn Quick, B.Braun Surgical S.A., C3046409, 6 psl.</t>
  </si>
  <si>
    <t>3-0, 3/8, 19, Pjaunanti, 70, Bespalvis, Novosyn Quick, B.Braun Surgical S.A., C3046421, 5 psl.</t>
  </si>
  <si>
    <t>3-0, ½, 30, Apvali, 70, Bespalvis, Novosyn Quick, B.Braun Surgical S.A., C3046046, 2 psl.</t>
  </si>
  <si>
    <t>4-0, 3/8, 19, Pjaunanti,  45, Bespalvis, Novosyn Quick, B.Braun Surgical S.A., C3046220, 5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</si>
</sst>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charset val="186"/>
    </font>
    <font>
      <sz val="8"/>
      <name val="Times New Roman"/>
      <family val="1"/>
      <charset val="186"/>
    </font>
    <font>
      <b/>
      <sz val="8"/>
      <name val="Times New Roman"/>
      <family val="1"/>
      <charset val="186"/>
    </font>
    <font>
      <b/>
      <sz val="20"/>
      <name val="Times New Roman"/>
      <family val="1"/>
      <charset val="186"/>
    </font>
    <font>
      <sz val="8"/>
      <name val="Times New Roman"/>
      <family val="1"/>
      <charset val="1"/>
    </font>
    <font>
      <sz val="8"/>
      <color indexed="8"/>
      <name val="Times New Roman"/>
      <family val="1"/>
      <charset val="186"/>
    </font>
    <font>
      <sz val="10"/>
      <name val="Times New Roman"/>
      <family val="1"/>
      <charset val="186"/>
    </font>
    <font>
      <b/>
      <sz val="10"/>
      <name val="Times New Roman"/>
      <family val="1"/>
      <charset val="186"/>
    </font>
    <font>
      <sz val="11"/>
      <color indexed="8"/>
      <name val="Calibri"/>
      <family val="2"/>
      <charset val="186"/>
    </font>
  </fonts>
  <fills count="4">
    <fill>
      <patternFill patternType="none"/>
    </fill>
    <fill>
      <patternFill patternType="gray125"/>
    </fill>
    <fill>
      <patternFill patternType="solid">
        <fgColor theme="0"/>
        <bgColor indexed="34"/>
      </patternFill>
    </fill>
    <fill>
      <patternFill patternType="solid">
        <fgColor theme="0"/>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83">
    <xf numFmtId="0" fontId="0" fillId="0" borderId="0" xfId="0"/>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top" wrapText="1"/>
    </xf>
    <xf numFmtId="1" fontId="1" fillId="0" borderId="0" xfId="0" applyNumberFormat="1" applyFont="1" applyAlignment="1">
      <alignment horizontal="center" vertical="top"/>
    </xf>
    <xf numFmtId="2" fontId="1" fillId="0" borderId="0" xfId="0" applyNumberFormat="1" applyFont="1" applyAlignment="1">
      <alignment horizontal="center" vertical="top"/>
    </xf>
    <xf numFmtId="0" fontId="2" fillId="0" borderId="0" xfId="0" applyFont="1" applyAlignment="1">
      <alignment horizontal="center" vertical="top" wrapText="1"/>
    </xf>
    <xf numFmtId="0" fontId="2" fillId="0" borderId="0" xfId="0" applyFont="1" applyAlignment="1">
      <alignment horizontal="center" vertical="top"/>
    </xf>
    <xf numFmtId="2" fontId="3" fillId="0" borderId="0" xfId="0" applyNumberFormat="1" applyFont="1" applyAlignment="1">
      <alignment horizontal="center" vertical="top"/>
    </xf>
    <xf numFmtId="0" fontId="1" fillId="0" borderId="1" xfId="0" applyFont="1" applyBorder="1" applyAlignment="1">
      <alignment horizontal="center" vertical="top" wrapText="1"/>
    </xf>
    <xf numFmtId="1" fontId="1" fillId="0" borderId="1" xfId="0" applyNumberFormat="1" applyFont="1" applyBorder="1" applyAlignment="1">
      <alignment horizontal="center" vertical="top" wrapText="1"/>
    </xf>
    <xf numFmtId="2" fontId="1" fillId="0" borderId="1" xfId="0" applyNumberFormat="1" applyFont="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1" fontId="1" fillId="0" borderId="1" xfId="0" applyNumberFormat="1" applyFont="1" applyFill="1" applyBorder="1" applyAlignment="1">
      <alignment horizontal="center" vertical="top"/>
    </xf>
    <xf numFmtId="0" fontId="1" fillId="0" borderId="0" xfId="0" applyFont="1" applyFill="1" applyAlignment="1">
      <alignment vertical="top"/>
    </xf>
    <xf numFmtId="49" fontId="1" fillId="0" borderId="1" xfId="0" applyNumberFormat="1" applyFont="1" applyFill="1" applyBorder="1" applyAlignment="1">
      <alignment horizontal="center" vertical="top"/>
    </xf>
    <xf numFmtId="0" fontId="2" fillId="0" borderId="1" xfId="0" applyFont="1" applyFill="1" applyBorder="1" applyAlignment="1">
      <alignment horizontal="right" vertical="top"/>
    </xf>
    <xf numFmtId="0" fontId="2" fillId="0" borderId="1" xfId="0" applyFont="1" applyFill="1" applyBorder="1" applyAlignment="1">
      <alignment horizontal="center" vertical="top"/>
    </xf>
    <xf numFmtId="0" fontId="1" fillId="0" borderId="0" xfId="0" applyFont="1" applyFill="1" applyBorder="1" applyAlignment="1">
      <alignment vertical="top"/>
    </xf>
    <xf numFmtId="0" fontId="1" fillId="0" borderId="1" xfId="0" applyFont="1" applyFill="1" applyBorder="1" applyAlignment="1">
      <alignment vertical="top" wrapText="1"/>
    </xf>
    <xf numFmtId="0" fontId="1" fillId="0" borderId="0" xfId="0" applyFont="1" applyFill="1" applyAlignment="1">
      <alignment horizontal="center" vertical="top" wrapText="1"/>
    </xf>
    <xf numFmtId="0" fontId="2" fillId="0" borderId="1" xfId="0" applyFont="1" applyFill="1" applyBorder="1" applyAlignment="1">
      <alignment horizontal="right" vertical="top" wrapText="1"/>
    </xf>
    <xf numFmtId="0" fontId="2" fillId="0" borderId="1" xfId="0" applyFont="1" applyFill="1" applyBorder="1" applyAlignment="1">
      <alignment vertical="top"/>
    </xf>
    <xf numFmtId="0" fontId="1" fillId="0" borderId="1" xfId="0" applyFont="1" applyFill="1" applyBorder="1" applyAlignment="1">
      <alignment vertical="top"/>
    </xf>
    <xf numFmtId="49" fontId="1" fillId="0" borderId="1" xfId="0" applyNumberFormat="1" applyFont="1" applyFill="1" applyBorder="1" applyAlignment="1">
      <alignment vertical="top"/>
    </xf>
    <xf numFmtId="0" fontId="1" fillId="0" borderId="0" xfId="0" applyFont="1" applyFill="1" applyAlignment="1">
      <alignment horizontal="center" vertical="top"/>
    </xf>
    <xf numFmtId="1" fontId="1" fillId="0" borderId="0" xfId="0" applyNumberFormat="1" applyFont="1" applyFill="1" applyAlignment="1">
      <alignment horizontal="center" vertical="top"/>
    </xf>
    <xf numFmtId="2" fontId="1" fillId="0" borderId="0" xfId="0" applyNumberFormat="1" applyFont="1" applyFill="1" applyAlignment="1">
      <alignment horizontal="center" vertical="top"/>
    </xf>
    <xf numFmtId="0" fontId="1" fillId="0" borderId="4" xfId="0" applyFont="1" applyFill="1" applyBorder="1" applyAlignment="1">
      <alignment horizontal="center" vertical="top"/>
    </xf>
    <xf numFmtId="49" fontId="1" fillId="0" borderId="4" xfId="0" applyNumberFormat="1" applyFont="1" applyFill="1" applyBorder="1" applyAlignment="1">
      <alignment horizontal="center" vertical="top"/>
    </xf>
    <xf numFmtId="0" fontId="1" fillId="0" borderId="4" xfId="0" applyFont="1" applyFill="1" applyBorder="1" applyAlignment="1">
      <alignment horizontal="center" vertical="top" wrapText="1"/>
    </xf>
    <xf numFmtId="1" fontId="1" fillId="0" borderId="4" xfId="0" applyNumberFormat="1" applyFont="1" applyFill="1" applyBorder="1" applyAlignment="1">
      <alignment horizontal="center" vertical="top"/>
    </xf>
    <xf numFmtId="2" fontId="1" fillId="0" borderId="4" xfId="0" applyNumberFormat="1" applyFont="1" applyFill="1" applyBorder="1" applyAlignment="1">
      <alignment horizontal="center" vertical="top"/>
    </xf>
    <xf numFmtId="0" fontId="1" fillId="0" borderId="3" xfId="0" applyFont="1" applyFill="1" applyBorder="1" applyAlignment="1">
      <alignment horizontal="center" vertical="top" wrapText="1"/>
    </xf>
    <xf numFmtId="0" fontId="1" fillId="0" borderId="5" xfId="0" applyFont="1" applyFill="1" applyBorder="1" applyAlignment="1">
      <alignment vertical="top" wrapText="1"/>
    </xf>
    <xf numFmtId="49" fontId="1" fillId="0" borderId="5" xfId="0" applyNumberFormat="1" applyFont="1" applyFill="1" applyBorder="1" applyAlignment="1">
      <alignment horizontal="center" vertical="top"/>
    </xf>
    <xf numFmtId="1" fontId="1" fillId="0" borderId="5" xfId="0" applyNumberFormat="1" applyFont="1" applyFill="1" applyBorder="1" applyAlignment="1">
      <alignment horizontal="center" vertical="top"/>
    </xf>
    <xf numFmtId="2" fontId="1" fillId="0" borderId="5" xfId="0" applyNumberFormat="1" applyFont="1" applyFill="1" applyBorder="1" applyAlignment="1">
      <alignment horizontal="center" vertical="top"/>
    </xf>
    <xf numFmtId="0" fontId="2" fillId="0" borderId="5" xfId="0" applyFont="1" applyFill="1" applyBorder="1" applyAlignment="1">
      <alignment horizontal="right" vertical="top"/>
    </xf>
    <xf numFmtId="0" fontId="2" fillId="0" borderId="5" xfId="0" applyFont="1" applyFill="1" applyBorder="1" applyAlignment="1">
      <alignment horizontal="center" vertical="top"/>
    </xf>
    <xf numFmtId="0" fontId="1" fillId="0" borderId="5" xfId="0" applyFont="1" applyFill="1" applyBorder="1" applyAlignment="1">
      <alignment horizontal="left" vertical="top" wrapText="1"/>
    </xf>
    <xf numFmtId="0" fontId="2" fillId="0" borderId="4" xfId="0" applyFont="1" applyFill="1" applyBorder="1" applyAlignment="1">
      <alignment horizontal="right" vertical="top"/>
    </xf>
    <xf numFmtId="0" fontId="7" fillId="2" borderId="0" xfId="0" applyFont="1" applyFill="1" applyAlignment="1">
      <alignment vertical="top"/>
    </xf>
    <xf numFmtId="0" fontId="6" fillId="2" borderId="0" xfId="0" applyFont="1" applyFill="1" applyAlignment="1">
      <alignment horizontal="center" vertical="top"/>
    </xf>
    <xf numFmtId="0" fontId="6" fillId="2" borderId="0" xfId="0" applyFont="1" applyFill="1" applyAlignment="1">
      <alignment horizontal="center" vertical="top" wrapText="1"/>
    </xf>
    <xf numFmtId="0" fontId="1" fillId="2" borderId="0" xfId="0" applyFont="1" applyFill="1" applyAlignment="1">
      <alignment horizontal="center" vertical="top"/>
    </xf>
    <xf numFmtId="1" fontId="1" fillId="2" borderId="0" xfId="0" applyNumberFormat="1" applyFont="1" applyFill="1" applyAlignment="1">
      <alignment horizontal="center" vertical="top"/>
    </xf>
    <xf numFmtId="2" fontId="1" fillId="2" borderId="0" xfId="0" applyNumberFormat="1" applyFont="1" applyFill="1" applyAlignment="1">
      <alignment horizontal="center" vertical="top"/>
    </xf>
    <xf numFmtId="0" fontId="1" fillId="2" borderId="0" xfId="0" applyFont="1" applyFill="1" applyAlignment="1">
      <alignment horizontal="center" vertical="top" wrapText="1"/>
    </xf>
    <xf numFmtId="0" fontId="1" fillId="2" borderId="0" xfId="0" applyFont="1" applyFill="1" applyAlignment="1">
      <alignment vertical="top"/>
    </xf>
    <xf numFmtId="0" fontId="6" fillId="2" borderId="0" xfId="0" applyFont="1" applyFill="1" applyAlignment="1">
      <alignment vertical="top"/>
    </xf>
    <xf numFmtId="0" fontId="1" fillId="3" borderId="0" xfId="0" applyFont="1" applyFill="1" applyAlignment="1">
      <alignment vertical="top"/>
    </xf>
    <xf numFmtId="49"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0" fontId="1" fillId="0" borderId="5" xfId="0" applyFont="1" applyFill="1" applyBorder="1" applyAlignment="1">
      <alignment horizontal="center" vertical="top"/>
    </xf>
    <xf numFmtId="0" fontId="1" fillId="0" borderId="5" xfId="0" applyFont="1" applyFill="1" applyBorder="1" applyAlignment="1">
      <alignment horizontal="center" vertical="top" wrapText="1"/>
    </xf>
    <xf numFmtId="0" fontId="1" fillId="0" borderId="5" xfId="1"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2" fontId="1" fillId="0" borderId="1" xfId="1" applyNumberFormat="1" applyFont="1" applyFill="1" applyBorder="1" applyAlignment="1">
      <alignment horizontal="center" vertical="top"/>
    </xf>
    <xf numFmtId="49" fontId="1" fillId="0" borderId="5"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xf>
    <xf numFmtId="49" fontId="1" fillId="0" borderId="4"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xf>
    <xf numFmtId="2" fontId="1" fillId="0" borderId="2" xfId="0" applyNumberFormat="1" applyFont="1" applyFill="1" applyBorder="1" applyAlignment="1">
      <alignment horizontal="center" vertical="top"/>
    </xf>
    <xf numFmtId="4" fontId="2" fillId="0" borderId="1" xfId="0" applyNumberFormat="1" applyFont="1" applyFill="1" applyBorder="1" applyAlignment="1">
      <alignment horizontal="center" vertical="top"/>
    </xf>
    <xf numFmtId="4" fontId="1" fillId="0" borderId="5" xfId="0" applyNumberFormat="1" applyFont="1" applyFill="1" applyBorder="1" applyAlignment="1">
      <alignment horizontal="center" vertical="top"/>
    </xf>
    <xf numFmtId="4" fontId="2" fillId="0" borderId="5" xfId="0" applyNumberFormat="1" applyFont="1" applyFill="1" applyBorder="1" applyAlignment="1">
      <alignment horizontal="center" vertical="top"/>
    </xf>
    <xf numFmtId="0" fontId="2" fillId="0" borderId="1" xfId="0" applyFont="1" applyFill="1" applyBorder="1" applyAlignment="1">
      <alignment horizontal="left" vertical="top"/>
    </xf>
    <xf numFmtId="4" fontId="1" fillId="0" borderId="1" xfId="0" applyNumberFormat="1" applyFont="1" applyFill="1" applyBorder="1" applyAlignment="1">
      <alignment horizontal="center" vertical="top"/>
    </xf>
    <xf numFmtId="0" fontId="1" fillId="0" borderId="1" xfId="1" applyFont="1" applyFill="1" applyBorder="1" applyAlignment="1">
      <alignment horizontal="left" vertical="top" wrapText="1"/>
    </xf>
    <xf numFmtId="4" fontId="2" fillId="0" borderId="4" xfId="0" applyNumberFormat="1" applyFont="1" applyFill="1" applyBorder="1" applyAlignment="1">
      <alignment horizontal="center" vertical="top"/>
    </xf>
    <xf numFmtId="49" fontId="1" fillId="0" borderId="1" xfId="0" applyNumberFormat="1" applyFont="1" applyFill="1" applyBorder="1" applyAlignment="1">
      <alignment horizontal="left" vertical="top" wrapText="1"/>
    </xf>
    <xf numFmtId="0" fontId="1" fillId="0" borderId="4" xfId="0" applyFont="1" applyFill="1" applyBorder="1" applyAlignment="1">
      <alignment horizontal="left" vertical="top" wrapText="1"/>
    </xf>
    <xf numFmtId="0" fontId="3" fillId="0" borderId="0" xfId="0" applyFont="1" applyAlignment="1">
      <alignment horizontal="center" vertical="top" wrapText="1"/>
    </xf>
    <xf numFmtId="0" fontId="6" fillId="3" borderId="0" xfId="0" applyFont="1" applyFill="1" applyAlignment="1">
      <alignment horizontal="left" vertical="top" wrapText="1"/>
    </xf>
    <xf numFmtId="0" fontId="6" fillId="0" borderId="0" xfId="0" applyFont="1" applyAlignment="1">
      <alignment horizontal="left" vertical="top" wrapText="1"/>
    </xf>
    <xf numFmtId="0" fontId="6" fillId="2" borderId="0" xfId="0" applyFont="1" applyFill="1" applyAlignment="1">
      <alignment horizontal="left" vertical="top"/>
    </xf>
    <xf numFmtId="0" fontId="6" fillId="2" borderId="0" xfId="0" applyFont="1" applyFill="1" applyAlignment="1">
      <alignment horizontal="left" vertical="top"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8"/>
  <sheetViews>
    <sheetView tabSelected="1" topLeftCell="A85" zoomScaleNormal="100" workbookViewId="0">
      <selection activeCell="N96" sqref="N96"/>
    </sheetView>
  </sheetViews>
  <sheetFormatPr defaultColWidth="9.140625" defaultRowHeight="11.25" x14ac:dyDescent="0.25"/>
  <cols>
    <col min="1" max="1" width="5.5703125" style="4" customWidth="1"/>
    <col min="2" max="2" width="36.42578125" style="2" customWidth="1"/>
    <col min="3" max="3" width="4.5703125" style="3" customWidth="1"/>
    <col min="4" max="4" width="7.7109375" style="3" customWidth="1"/>
    <col min="5" max="5" width="5.85546875" style="3" customWidth="1"/>
    <col min="6" max="6" width="8" style="4" customWidth="1"/>
    <col min="7" max="7" width="7.85546875" style="3" customWidth="1"/>
    <col min="8" max="8" width="7.7109375" style="3" customWidth="1"/>
    <col min="9" max="9" width="7.28515625" style="3" customWidth="1"/>
    <col min="10" max="10" width="7.5703125" style="5" customWidth="1"/>
    <col min="11" max="11" width="9.140625" style="6" customWidth="1"/>
    <col min="12" max="12" width="6.85546875" style="6" customWidth="1"/>
    <col min="13" max="13" width="8.7109375" style="6" customWidth="1"/>
    <col min="14" max="14" width="17.5703125" style="4" customWidth="1"/>
    <col min="15" max="15" width="13.28515625" style="2" customWidth="1"/>
    <col min="16" max="16" width="34.85546875" style="2" customWidth="1"/>
    <col min="17" max="16384" width="9.140625" style="2"/>
  </cols>
  <sheetData>
    <row r="1" spans="1:14" ht="25.5" x14ac:dyDescent="0.25">
      <c r="A1" s="7"/>
      <c r="B1" s="78" t="s">
        <v>175</v>
      </c>
      <c r="C1" s="78"/>
      <c r="D1" s="78"/>
      <c r="E1" s="78"/>
      <c r="F1" s="78"/>
      <c r="G1" s="78"/>
      <c r="H1" s="78"/>
      <c r="I1" s="8"/>
      <c r="M1" s="9" t="s">
        <v>0</v>
      </c>
      <c r="N1" s="7"/>
    </row>
    <row r="3" spans="1:14" s="1" customFormat="1" ht="117.6" customHeight="1" x14ac:dyDescent="0.25">
      <c r="A3" s="10" t="s">
        <v>1</v>
      </c>
      <c r="B3" s="10" t="s">
        <v>2</v>
      </c>
      <c r="C3" s="10" t="s">
        <v>3</v>
      </c>
      <c r="D3" s="10" t="s">
        <v>4</v>
      </c>
      <c r="E3" s="10" t="s">
        <v>5</v>
      </c>
      <c r="F3" s="10" t="s">
        <v>6</v>
      </c>
      <c r="G3" s="10" t="s">
        <v>7</v>
      </c>
      <c r="H3" s="10" t="s">
        <v>8</v>
      </c>
      <c r="I3" s="10" t="s">
        <v>9</v>
      </c>
      <c r="J3" s="11" t="s">
        <v>10</v>
      </c>
      <c r="K3" s="12" t="s">
        <v>11</v>
      </c>
      <c r="L3" s="12" t="s">
        <v>12</v>
      </c>
      <c r="M3" s="12" t="s">
        <v>13</v>
      </c>
      <c r="N3" s="13" t="s">
        <v>14</v>
      </c>
    </row>
    <row r="4" spans="1:14" s="16" customFormat="1" ht="57.75" customHeight="1" x14ac:dyDescent="0.25">
      <c r="A4" s="54" t="s">
        <v>196</v>
      </c>
      <c r="B4" s="14" t="s">
        <v>184</v>
      </c>
      <c r="C4" s="60"/>
      <c r="D4" s="60"/>
      <c r="E4" s="60"/>
      <c r="F4" s="61"/>
      <c r="G4" s="60"/>
      <c r="H4" s="60"/>
      <c r="I4" s="60"/>
      <c r="J4" s="15"/>
      <c r="K4" s="65"/>
      <c r="L4" s="65"/>
      <c r="M4" s="65"/>
      <c r="N4" s="61"/>
    </row>
    <row r="5" spans="1:14" s="16" customFormat="1" ht="45.75" customHeight="1" x14ac:dyDescent="0.25">
      <c r="A5" s="62" t="s">
        <v>15</v>
      </c>
      <c r="B5" s="14"/>
      <c r="C5" s="60" t="s">
        <v>16</v>
      </c>
      <c r="D5" s="17" t="s">
        <v>17</v>
      </c>
      <c r="E5" s="60" t="s">
        <v>18</v>
      </c>
      <c r="F5" s="61" t="s">
        <v>19</v>
      </c>
      <c r="G5" s="60" t="s">
        <v>73</v>
      </c>
      <c r="H5" s="60" t="s">
        <v>20</v>
      </c>
      <c r="I5" s="60" t="s">
        <v>21</v>
      </c>
      <c r="J5" s="15">
        <v>5</v>
      </c>
      <c r="K5" s="65">
        <v>1.91</v>
      </c>
      <c r="L5" s="65">
        <f>K5*36</f>
        <v>68.760000000000005</v>
      </c>
      <c r="M5" s="65">
        <f>L5*4</f>
        <v>275.04000000000002</v>
      </c>
      <c r="N5" s="14" t="s">
        <v>288</v>
      </c>
    </row>
    <row r="6" spans="1:14" s="16" customFormat="1" ht="48.75" customHeight="1" x14ac:dyDescent="0.25">
      <c r="A6" s="62" t="s">
        <v>22</v>
      </c>
      <c r="B6" s="14"/>
      <c r="C6" s="60" t="s">
        <v>23</v>
      </c>
      <c r="D6" s="17" t="s">
        <v>24</v>
      </c>
      <c r="E6" s="60" t="s">
        <v>25</v>
      </c>
      <c r="F6" s="61" t="s">
        <v>26</v>
      </c>
      <c r="G6" s="60" t="s">
        <v>41</v>
      </c>
      <c r="H6" s="60" t="s">
        <v>20</v>
      </c>
      <c r="I6" s="60">
        <v>1</v>
      </c>
      <c r="J6" s="15">
        <v>5</v>
      </c>
      <c r="K6" s="65">
        <v>1.81</v>
      </c>
      <c r="L6" s="65">
        <f t="shared" ref="L6:L10" si="0">K6*36</f>
        <v>65.16</v>
      </c>
      <c r="M6" s="65">
        <f>L6*1</f>
        <v>65.16</v>
      </c>
      <c r="N6" s="14" t="s">
        <v>287</v>
      </c>
    </row>
    <row r="7" spans="1:14" s="16" customFormat="1" ht="48.75" customHeight="1" x14ac:dyDescent="0.25">
      <c r="A7" s="62" t="s">
        <v>27</v>
      </c>
      <c r="B7" s="61"/>
      <c r="C7" s="60" t="s">
        <v>23</v>
      </c>
      <c r="D7" s="17" t="s">
        <v>17</v>
      </c>
      <c r="E7" s="60" t="s">
        <v>18</v>
      </c>
      <c r="F7" s="61" t="s">
        <v>28</v>
      </c>
      <c r="G7" s="60" t="s">
        <v>41</v>
      </c>
      <c r="H7" s="60" t="s">
        <v>20</v>
      </c>
      <c r="I7" s="60">
        <v>1</v>
      </c>
      <c r="J7" s="15">
        <v>5</v>
      </c>
      <c r="K7" s="65">
        <v>2</v>
      </c>
      <c r="L7" s="65">
        <f t="shared" si="0"/>
        <v>72</v>
      </c>
      <c r="M7" s="65">
        <f t="shared" ref="M7:M10" si="1">L7*1</f>
        <v>72</v>
      </c>
      <c r="N7" s="14" t="s">
        <v>286</v>
      </c>
    </row>
    <row r="8" spans="1:14" s="16" customFormat="1" ht="45.75" customHeight="1" x14ac:dyDescent="0.25">
      <c r="A8" s="62" t="s">
        <v>29</v>
      </c>
      <c r="B8" s="61"/>
      <c r="C8" s="60" t="s">
        <v>23</v>
      </c>
      <c r="D8" s="17" t="s">
        <v>30</v>
      </c>
      <c r="E8" s="60" t="s">
        <v>31</v>
      </c>
      <c r="F8" s="61" t="s">
        <v>28</v>
      </c>
      <c r="G8" s="60" t="s">
        <v>41</v>
      </c>
      <c r="H8" s="60" t="s">
        <v>20</v>
      </c>
      <c r="I8" s="60">
        <v>1</v>
      </c>
      <c r="J8" s="15">
        <v>5</v>
      </c>
      <c r="K8" s="65">
        <v>2.2000000000000002</v>
      </c>
      <c r="L8" s="65">
        <f t="shared" si="0"/>
        <v>79.2</v>
      </c>
      <c r="M8" s="65">
        <f t="shared" si="1"/>
        <v>79.2</v>
      </c>
      <c r="N8" s="14" t="s">
        <v>285</v>
      </c>
    </row>
    <row r="9" spans="1:14" s="16" customFormat="1" ht="47.25" customHeight="1" x14ac:dyDescent="0.25">
      <c r="A9" s="62" t="s">
        <v>32</v>
      </c>
      <c r="B9" s="61"/>
      <c r="C9" s="60" t="s">
        <v>33</v>
      </c>
      <c r="D9" s="17" t="s">
        <v>17</v>
      </c>
      <c r="E9" s="60" t="s">
        <v>34</v>
      </c>
      <c r="F9" s="61" t="s">
        <v>28</v>
      </c>
      <c r="G9" s="60" t="s">
        <v>41</v>
      </c>
      <c r="H9" s="60" t="s">
        <v>20</v>
      </c>
      <c r="I9" s="60">
        <v>1</v>
      </c>
      <c r="J9" s="15">
        <v>5</v>
      </c>
      <c r="K9" s="65">
        <v>2.25</v>
      </c>
      <c r="L9" s="65">
        <f t="shared" si="0"/>
        <v>81</v>
      </c>
      <c r="M9" s="65">
        <f t="shared" si="1"/>
        <v>81</v>
      </c>
      <c r="N9" s="14" t="s">
        <v>284</v>
      </c>
    </row>
    <row r="10" spans="1:14" s="16" customFormat="1" ht="46.5" customHeight="1" x14ac:dyDescent="0.25">
      <c r="A10" s="62" t="s">
        <v>35</v>
      </c>
      <c r="B10" s="61"/>
      <c r="C10" s="60" t="s">
        <v>33</v>
      </c>
      <c r="D10" s="17" t="s">
        <v>24</v>
      </c>
      <c r="E10" s="60" t="s">
        <v>36</v>
      </c>
      <c r="F10" s="61" t="s">
        <v>26</v>
      </c>
      <c r="G10" s="60" t="s">
        <v>37</v>
      </c>
      <c r="H10" s="60" t="s">
        <v>20</v>
      </c>
      <c r="I10" s="60">
        <v>1</v>
      </c>
      <c r="J10" s="15">
        <v>5</v>
      </c>
      <c r="K10" s="65">
        <v>1.89</v>
      </c>
      <c r="L10" s="65">
        <f t="shared" si="0"/>
        <v>68.040000000000006</v>
      </c>
      <c r="M10" s="65">
        <f t="shared" si="1"/>
        <v>68.040000000000006</v>
      </c>
      <c r="N10" s="14" t="s">
        <v>283</v>
      </c>
    </row>
    <row r="11" spans="1:14" s="20" customFormat="1" x14ac:dyDescent="0.25">
      <c r="A11" s="55"/>
      <c r="B11" s="18" t="s">
        <v>197</v>
      </c>
      <c r="C11" s="60"/>
      <c r="D11" s="60"/>
      <c r="E11" s="60"/>
      <c r="F11" s="61"/>
      <c r="G11" s="60"/>
      <c r="H11" s="60"/>
      <c r="I11" s="19"/>
      <c r="J11" s="15"/>
      <c r="K11" s="65"/>
      <c r="L11" s="65"/>
      <c r="M11" s="67">
        <f>SUM(M5:M10)</f>
        <v>640.44000000000005</v>
      </c>
      <c r="N11" s="61"/>
    </row>
    <row r="12" spans="1:14" s="16" customFormat="1" ht="114.75" customHeight="1" x14ac:dyDescent="0.25">
      <c r="A12" s="54" t="s">
        <v>198</v>
      </c>
      <c r="B12" s="21" t="s">
        <v>185</v>
      </c>
      <c r="C12" s="60"/>
      <c r="D12" s="17"/>
      <c r="E12" s="60"/>
      <c r="F12" s="61"/>
      <c r="G12" s="60"/>
      <c r="H12" s="60"/>
      <c r="I12" s="19"/>
      <c r="J12" s="15"/>
      <c r="K12" s="65"/>
      <c r="L12" s="65"/>
      <c r="M12" s="65"/>
      <c r="N12" s="32"/>
    </row>
    <row r="13" spans="1:14" s="16" customFormat="1" ht="36" customHeight="1" x14ac:dyDescent="0.25">
      <c r="A13" s="62" t="s">
        <v>58</v>
      </c>
      <c r="B13" s="21"/>
      <c r="C13" s="60" t="s">
        <v>16</v>
      </c>
      <c r="D13" s="17" t="s">
        <v>24</v>
      </c>
      <c r="E13" s="60" t="s">
        <v>49</v>
      </c>
      <c r="F13" s="61" t="s">
        <v>59</v>
      </c>
      <c r="G13" s="60">
        <v>70</v>
      </c>
      <c r="H13" s="60"/>
      <c r="I13" s="60" t="s">
        <v>42</v>
      </c>
      <c r="J13" s="15">
        <v>5</v>
      </c>
      <c r="K13" s="65">
        <v>2.73</v>
      </c>
      <c r="L13" s="65">
        <f>K13*36</f>
        <v>98.28</v>
      </c>
      <c r="M13" s="68">
        <f>L13*2</f>
        <v>196.56</v>
      </c>
      <c r="N13" s="42" t="s">
        <v>279</v>
      </c>
    </row>
    <row r="14" spans="1:14" s="16" customFormat="1" ht="44.25" customHeight="1" x14ac:dyDescent="0.25">
      <c r="A14" s="62" t="s">
        <v>60</v>
      </c>
      <c r="B14" s="21"/>
      <c r="C14" s="60" t="s">
        <v>23</v>
      </c>
      <c r="D14" s="17" t="s">
        <v>17</v>
      </c>
      <c r="E14" s="60" t="s">
        <v>34</v>
      </c>
      <c r="F14" s="61" t="s">
        <v>28</v>
      </c>
      <c r="G14" s="60">
        <v>70</v>
      </c>
      <c r="H14" s="60" t="s">
        <v>20</v>
      </c>
      <c r="I14" s="60">
        <v>1</v>
      </c>
      <c r="J14" s="15">
        <v>5</v>
      </c>
      <c r="K14" s="65">
        <v>2.31</v>
      </c>
      <c r="L14" s="65">
        <f t="shared" ref="L14:L16" si="2">K14*36</f>
        <v>83.16</v>
      </c>
      <c r="M14" s="68">
        <f>L14*1</f>
        <v>83.16</v>
      </c>
      <c r="N14" s="42" t="s">
        <v>280</v>
      </c>
    </row>
    <row r="15" spans="1:14" s="16" customFormat="1" ht="33.75" customHeight="1" x14ac:dyDescent="0.25">
      <c r="A15" s="62" t="s">
        <v>61</v>
      </c>
      <c r="B15" s="21"/>
      <c r="C15" s="60" t="s">
        <v>23</v>
      </c>
      <c r="D15" s="17" t="s">
        <v>24</v>
      </c>
      <c r="E15" s="60" t="s">
        <v>51</v>
      </c>
      <c r="F15" s="61" t="s">
        <v>62</v>
      </c>
      <c r="G15" s="60">
        <v>70</v>
      </c>
      <c r="H15" s="60"/>
      <c r="I15" s="60" t="s">
        <v>52</v>
      </c>
      <c r="J15" s="15">
        <v>5</v>
      </c>
      <c r="K15" s="65">
        <v>2.73</v>
      </c>
      <c r="L15" s="65">
        <f t="shared" si="2"/>
        <v>98.28</v>
      </c>
      <c r="M15" s="68">
        <f>L15*5</f>
        <v>491.4</v>
      </c>
      <c r="N15" s="42" t="s">
        <v>281</v>
      </c>
    </row>
    <row r="16" spans="1:14" s="16" customFormat="1" ht="35.25" customHeight="1" x14ac:dyDescent="0.25">
      <c r="A16" s="62" t="s">
        <v>63</v>
      </c>
      <c r="B16" s="21"/>
      <c r="C16" s="60" t="s">
        <v>23</v>
      </c>
      <c r="D16" s="17" t="s">
        <v>24</v>
      </c>
      <c r="E16" s="60" t="s">
        <v>64</v>
      </c>
      <c r="F16" s="61" t="s">
        <v>62</v>
      </c>
      <c r="G16" s="60">
        <v>70</v>
      </c>
      <c r="H16" s="60"/>
      <c r="I16" s="60">
        <v>1</v>
      </c>
      <c r="J16" s="15">
        <v>5</v>
      </c>
      <c r="K16" s="65">
        <v>2.73</v>
      </c>
      <c r="L16" s="65">
        <f t="shared" si="2"/>
        <v>98.28</v>
      </c>
      <c r="M16" s="68">
        <f>L16*1</f>
        <v>98.28</v>
      </c>
      <c r="N16" s="42" t="s">
        <v>282</v>
      </c>
    </row>
    <row r="17" spans="1:14" s="16" customFormat="1" x14ac:dyDescent="0.25">
      <c r="A17" s="62"/>
      <c r="B17" s="23" t="s">
        <v>199</v>
      </c>
      <c r="C17" s="60"/>
      <c r="D17" s="17"/>
      <c r="E17" s="60"/>
      <c r="F17" s="61"/>
      <c r="G17" s="60"/>
      <c r="H17" s="60"/>
      <c r="I17" s="60"/>
      <c r="J17" s="15"/>
      <c r="K17" s="65"/>
      <c r="L17" s="65"/>
      <c r="M17" s="69">
        <f>SUM(M13:M16)</f>
        <v>869.4</v>
      </c>
      <c r="N17" s="35"/>
    </row>
    <row r="18" spans="1:14" s="16" customFormat="1" ht="49.5" customHeight="1" x14ac:dyDescent="0.25">
      <c r="A18" s="56" t="s">
        <v>200</v>
      </c>
      <c r="B18" s="36" t="s">
        <v>194</v>
      </c>
      <c r="C18" s="57"/>
      <c r="D18" s="37"/>
      <c r="E18" s="57"/>
      <c r="F18" s="58"/>
      <c r="G18" s="57"/>
      <c r="H18" s="57"/>
      <c r="I18" s="57"/>
      <c r="J18" s="38"/>
      <c r="K18" s="39"/>
      <c r="L18" s="39"/>
      <c r="M18" s="39"/>
      <c r="N18" s="58"/>
    </row>
    <row r="19" spans="1:14" s="16" customFormat="1" ht="38.450000000000003" customHeight="1" x14ac:dyDescent="0.25">
      <c r="A19" s="64" t="s">
        <v>65</v>
      </c>
      <c r="B19" s="58"/>
      <c r="C19" s="57" t="s">
        <v>33</v>
      </c>
      <c r="D19" s="37" t="s">
        <v>24</v>
      </c>
      <c r="E19" s="57" t="s">
        <v>51</v>
      </c>
      <c r="F19" s="58" t="s">
        <v>26</v>
      </c>
      <c r="G19" s="57" t="s">
        <v>41</v>
      </c>
      <c r="H19" s="57"/>
      <c r="I19" s="57" t="s">
        <v>42</v>
      </c>
      <c r="J19" s="38">
        <v>5</v>
      </c>
      <c r="K19" s="39">
        <v>3.05</v>
      </c>
      <c r="L19" s="39">
        <f t="shared" ref="L19:L30" si="3">K19*36</f>
        <v>109.8</v>
      </c>
      <c r="M19" s="39">
        <f>L19*2</f>
        <v>219.6</v>
      </c>
      <c r="N19" s="42" t="s">
        <v>278</v>
      </c>
    </row>
    <row r="20" spans="1:14" s="16" customFormat="1" ht="36.75" customHeight="1" x14ac:dyDescent="0.25">
      <c r="A20" s="64" t="s">
        <v>66</v>
      </c>
      <c r="B20" s="58"/>
      <c r="C20" s="57" t="s">
        <v>23</v>
      </c>
      <c r="D20" s="37" t="s">
        <v>24</v>
      </c>
      <c r="E20" s="57" t="s">
        <v>46</v>
      </c>
      <c r="F20" s="58" t="s">
        <v>26</v>
      </c>
      <c r="G20" s="57" t="s">
        <v>41</v>
      </c>
      <c r="H20" s="57"/>
      <c r="I20" s="57" t="s">
        <v>42</v>
      </c>
      <c r="J20" s="38">
        <v>5</v>
      </c>
      <c r="K20" s="39">
        <v>2.78</v>
      </c>
      <c r="L20" s="39">
        <f t="shared" si="3"/>
        <v>100.08</v>
      </c>
      <c r="M20" s="39">
        <f>L20*2</f>
        <v>200.16</v>
      </c>
      <c r="N20" s="42" t="s">
        <v>277</v>
      </c>
    </row>
    <row r="21" spans="1:14" s="16" customFormat="1" ht="33.75" customHeight="1" x14ac:dyDescent="0.25">
      <c r="A21" s="64" t="s">
        <v>67</v>
      </c>
      <c r="B21" s="58"/>
      <c r="C21" s="57" t="s">
        <v>16</v>
      </c>
      <c r="D21" s="37" t="s">
        <v>24</v>
      </c>
      <c r="E21" s="57" t="s">
        <v>54</v>
      </c>
      <c r="F21" s="58" t="s">
        <v>26</v>
      </c>
      <c r="G21" s="57" t="s">
        <v>41</v>
      </c>
      <c r="H21" s="57"/>
      <c r="I21" s="57">
        <v>1</v>
      </c>
      <c r="J21" s="38">
        <v>5</v>
      </c>
      <c r="K21" s="39">
        <v>2.78</v>
      </c>
      <c r="L21" s="39">
        <f t="shared" si="3"/>
        <v>100.08</v>
      </c>
      <c r="M21" s="39">
        <f t="shared" ref="M21:M26" si="4">L21*1</f>
        <v>100.08</v>
      </c>
      <c r="N21" s="42" t="s">
        <v>276</v>
      </c>
    </row>
    <row r="22" spans="1:14" s="16" customFormat="1" ht="36" customHeight="1" x14ac:dyDescent="0.25">
      <c r="A22" s="64" t="s">
        <v>68</v>
      </c>
      <c r="B22" s="58"/>
      <c r="C22" s="57" t="s">
        <v>16</v>
      </c>
      <c r="D22" s="37" t="s">
        <v>24</v>
      </c>
      <c r="E22" s="57" t="s">
        <v>116</v>
      </c>
      <c r="F22" s="58" t="s">
        <v>26</v>
      </c>
      <c r="G22" s="57" t="s">
        <v>37</v>
      </c>
      <c r="H22" s="57"/>
      <c r="I22" s="57">
        <v>1</v>
      </c>
      <c r="J22" s="38">
        <v>5</v>
      </c>
      <c r="K22" s="39">
        <v>3.15</v>
      </c>
      <c r="L22" s="39">
        <f t="shared" si="3"/>
        <v>113.4</v>
      </c>
      <c r="M22" s="39">
        <f t="shared" si="4"/>
        <v>113.4</v>
      </c>
      <c r="N22" s="59" t="s">
        <v>275</v>
      </c>
    </row>
    <row r="23" spans="1:14" s="16" customFormat="1" ht="34.5" customHeight="1" x14ac:dyDescent="0.25">
      <c r="A23" s="64" t="s">
        <v>69</v>
      </c>
      <c r="B23" s="57"/>
      <c r="C23" s="57" t="s">
        <v>16</v>
      </c>
      <c r="D23" s="37" t="s">
        <v>24</v>
      </c>
      <c r="E23" s="57" t="s">
        <v>186</v>
      </c>
      <c r="F23" s="58" t="s">
        <v>26</v>
      </c>
      <c r="G23" s="57">
        <v>90</v>
      </c>
      <c r="H23" s="57"/>
      <c r="I23" s="57">
        <v>1</v>
      </c>
      <c r="J23" s="38">
        <v>5</v>
      </c>
      <c r="K23" s="39">
        <v>3.78</v>
      </c>
      <c r="L23" s="39">
        <f t="shared" si="3"/>
        <v>136.08000000000001</v>
      </c>
      <c r="M23" s="39">
        <f t="shared" si="4"/>
        <v>136.08000000000001</v>
      </c>
      <c r="N23" s="59" t="s">
        <v>274</v>
      </c>
    </row>
    <row r="24" spans="1:14" s="16" customFormat="1" ht="36" customHeight="1" x14ac:dyDescent="0.25">
      <c r="A24" s="64" t="s">
        <v>70</v>
      </c>
      <c r="B24" s="57"/>
      <c r="C24" s="57" t="s">
        <v>43</v>
      </c>
      <c r="D24" s="37" t="s">
        <v>24</v>
      </c>
      <c r="E24" s="57" t="s">
        <v>49</v>
      </c>
      <c r="F24" s="58" t="s">
        <v>26</v>
      </c>
      <c r="G24" s="57" t="s">
        <v>41</v>
      </c>
      <c r="H24" s="57"/>
      <c r="I24" s="57" t="s">
        <v>42</v>
      </c>
      <c r="J24" s="38">
        <v>5</v>
      </c>
      <c r="K24" s="39">
        <v>3.15</v>
      </c>
      <c r="L24" s="39">
        <f t="shared" si="3"/>
        <v>113.4</v>
      </c>
      <c r="M24" s="39">
        <f>L24*2</f>
        <v>226.8</v>
      </c>
      <c r="N24" s="59" t="s">
        <v>273</v>
      </c>
    </row>
    <row r="25" spans="1:14" s="16" customFormat="1" ht="36" customHeight="1" x14ac:dyDescent="0.25">
      <c r="A25" s="64" t="s">
        <v>71</v>
      </c>
      <c r="B25" s="57"/>
      <c r="C25" s="57" t="s">
        <v>43</v>
      </c>
      <c r="D25" s="37" t="s">
        <v>24</v>
      </c>
      <c r="E25" s="57" t="s">
        <v>116</v>
      </c>
      <c r="F25" s="58" t="s">
        <v>26</v>
      </c>
      <c r="G25" s="57" t="s">
        <v>41</v>
      </c>
      <c r="H25" s="57"/>
      <c r="I25" s="57" t="s">
        <v>42</v>
      </c>
      <c r="J25" s="38">
        <v>5</v>
      </c>
      <c r="K25" s="39">
        <v>2.84</v>
      </c>
      <c r="L25" s="39">
        <f t="shared" si="3"/>
        <v>102.24</v>
      </c>
      <c r="M25" s="39">
        <f>L25*2</f>
        <v>204.48</v>
      </c>
      <c r="N25" s="59" t="s">
        <v>272</v>
      </c>
    </row>
    <row r="26" spans="1:14" s="16" customFormat="1" ht="38.25" customHeight="1" x14ac:dyDescent="0.25">
      <c r="A26" s="64" t="s">
        <v>72</v>
      </c>
      <c r="B26" s="57"/>
      <c r="C26" s="57" t="s">
        <v>23</v>
      </c>
      <c r="D26" s="37" t="s">
        <v>17</v>
      </c>
      <c r="E26" s="57" t="s">
        <v>54</v>
      </c>
      <c r="F26" s="58" t="s">
        <v>28</v>
      </c>
      <c r="G26" s="57" t="s">
        <v>73</v>
      </c>
      <c r="H26" s="57"/>
      <c r="I26" s="57">
        <v>1</v>
      </c>
      <c r="J26" s="38">
        <v>5</v>
      </c>
      <c r="K26" s="39">
        <v>2.1</v>
      </c>
      <c r="L26" s="39">
        <f t="shared" si="3"/>
        <v>75.599999999999994</v>
      </c>
      <c r="M26" s="39">
        <f t="shared" si="4"/>
        <v>75.599999999999994</v>
      </c>
      <c r="N26" s="59" t="s">
        <v>271</v>
      </c>
    </row>
    <row r="27" spans="1:14" s="16" customFormat="1" ht="36" customHeight="1" x14ac:dyDescent="0.25">
      <c r="A27" s="64" t="s">
        <v>74</v>
      </c>
      <c r="B27" s="57"/>
      <c r="C27" s="57">
        <v>0</v>
      </c>
      <c r="D27" s="37" t="s">
        <v>24</v>
      </c>
      <c r="E27" s="57" t="s">
        <v>75</v>
      </c>
      <c r="F27" s="58" t="s">
        <v>26</v>
      </c>
      <c r="G27" s="57">
        <v>90</v>
      </c>
      <c r="H27" s="57"/>
      <c r="I27" s="57" t="s">
        <v>42</v>
      </c>
      <c r="J27" s="38">
        <v>5</v>
      </c>
      <c r="K27" s="39">
        <v>3.68</v>
      </c>
      <c r="L27" s="39">
        <f t="shared" si="3"/>
        <v>132.47999999999999</v>
      </c>
      <c r="M27" s="39">
        <f>L27*2</f>
        <v>264.95999999999998</v>
      </c>
      <c r="N27" s="42" t="s">
        <v>270</v>
      </c>
    </row>
    <row r="28" spans="1:14" s="16" customFormat="1" ht="36" customHeight="1" x14ac:dyDescent="0.25">
      <c r="A28" s="64" t="s">
        <v>76</v>
      </c>
      <c r="B28" s="57"/>
      <c r="C28" s="57">
        <v>1</v>
      </c>
      <c r="D28" s="37" t="s">
        <v>24</v>
      </c>
      <c r="E28" s="57" t="s">
        <v>51</v>
      </c>
      <c r="F28" s="58" t="s">
        <v>26</v>
      </c>
      <c r="G28" s="57" t="s">
        <v>41</v>
      </c>
      <c r="H28" s="57"/>
      <c r="I28" s="57" t="s">
        <v>42</v>
      </c>
      <c r="J28" s="38">
        <v>5</v>
      </c>
      <c r="K28" s="39">
        <v>3.47</v>
      </c>
      <c r="L28" s="39">
        <f t="shared" si="3"/>
        <v>124.92</v>
      </c>
      <c r="M28" s="39">
        <f>L28*2</f>
        <v>249.84</v>
      </c>
      <c r="N28" s="42" t="s">
        <v>269</v>
      </c>
    </row>
    <row r="29" spans="1:14" s="16" customFormat="1" ht="38.25" customHeight="1" x14ac:dyDescent="0.25">
      <c r="A29" s="64" t="s">
        <v>77</v>
      </c>
      <c r="B29" s="57"/>
      <c r="C29" s="57">
        <v>1</v>
      </c>
      <c r="D29" s="37" t="s">
        <v>24</v>
      </c>
      <c r="E29" s="57" t="s">
        <v>75</v>
      </c>
      <c r="F29" s="58" t="s">
        <v>26</v>
      </c>
      <c r="G29" s="57" t="s">
        <v>78</v>
      </c>
      <c r="H29" s="57"/>
      <c r="I29" s="57" t="s">
        <v>179</v>
      </c>
      <c r="J29" s="38">
        <v>5</v>
      </c>
      <c r="K29" s="39">
        <v>5.88</v>
      </c>
      <c r="L29" s="39">
        <f t="shared" si="3"/>
        <v>211.68</v>
      </c>
      <c r="M29" s="70">
        <f>L29*1000</f>
        <v>211680</v>
      </c>
      <c r="N29" s="42" t="s">
        <v>268</v>
      </c>
    </row>
    <row r="30" spans="1:14" s="16" customFormat="1" ht="36" customHeight="1" x14ac:dyDescent="0.25">
      <c r="A30" s="64" t="s">
        <v>79</v>
      </c>
      <c r="B30" s="57"/>
      <c r="C30" s="57">
        <v>2</v>
      </c>
      <c r="D30" s="37" t="s">
        <v>24</v>
      </c>
      <c r="E30" s="57" t="s">
        <v>50</v>
      </c>
      <c r="F30" s="58" t="s">
        <v>28</v>
      </c>
      <c r="G30" s="57" t="s">
        <v>41</v>
      </c>
      <c r="H30" s="57"/>
      <c r="I30" s="57" t="s">
        <v>42</v>
      </c>
      <c r="J30" s="38">
        <v>5</v>
      </c>
      <c r="K30" s="39">
        <v>5.25</v>
      </c>
      <c r="L30" s="39">
        <f t="shared" si="3"/>
        <v>189</v>
      </c>
      <c r="M30" s="39">
        <f>L30*2</f>
        <v>378</v>
      </c>
      <c r="N30" s="42" t="s">
        <v>267</v>
      </c>
    </row>
    <row r="31" spans="1:14" s="16" customFormat="1" x14ac:dyDescent="0.25">
      <c r="A31" s="64"/>
      <c r="B31" s="40" t="s">
        <v>201</v>
      </c>
      <c r="C31" s="57"/>
      <c r="D31" s="37"/>
      <c r="E31" s="57"/>
      <c r="F31" s="58"/>
      <c r="G31" s="57"/>
      <c r="H31" s="57"/>
      <c r="I31" s="41"/>
      <c r="J31" s="38"/>
      <c r="K31" s="39"/>
      <c r="L31" s="39"/>
      <c r="M31" s="71">
        <f>SUM(M19:M30)</f>
        <v>213849</v>
      </c>
      <c r="N31" s="58"/>
    </row>
    <row r="32" spans="1:14" s="16" customFormat="1" ht="50.25" customHeight="1" x14ac:dyDescent="0.25">
      <c r="A32" s="54" t="s">
        <v>202</v>
      </c>
      <c r="B32" s="14" t="s">
        <v>187</v>
      </c>
      <c r="C32" s="60"/>
      <c r="D32" s="60"/>
      <c r="E32" s="60"/>
      <c r="F32" s="61"/>
      <c r="G32" s="60"/>
      <c r="H32" s="60"/>
      <c r="I32" s="60"/>
      <c r="J32" s="15"/>
      <c r="K32" s="65"/>
      <c r="L32" s="65"/>
      <c r="M32" s="65"/>
      <c r="N32" s="61"/>
    </row>
    <row r="33" spans="1:14" s="20" customFormat="1" ht="49.5" customHeight="1" x14ac:dyDescent="0.25">
      <c r="A33" s="62" t="s">
        <v>80</v>
      </c>
      <c r="B33" s="24"/>
      <c r="C33" s="60" t="s">
        <v>16</v>
      </c>
      <c r="D33" s="17" t="s">
        <v>17</v>
      </c>
      <c r="E33" s="60" t="s">
        <v>18</v>
      </c>
      <c r="F33" s="61" t="s">
        <v>28</v>
      </c>
      <c r="G33" s="60">
        <v>70</v>
      </c>
      <c r="H33" s="60" t="s">
        <v>20</v>
      </c>
      <c r="I33" s="60">
        <v>1</v>
      </c>
      <c r="J33" s="15">
        <v>5</v>
      </c>
      <c r="K33" s="65">
        <v>2.63</v>
      </c>
      <c r="L33" s="65">
        <f t="shared" ref="L33:L34" si="5">K33*36</f>
        <v>94.68</v>
      </c>
      <c r="M33" s="65">
        <f>L33*1</f>
        <v>94.68</v>
      </c>
      <c r="N33" s="14" t="s">
        <v>265</v>
      </c>
    </row>
    <row r="34" spans="1:14" s="16" customFormat="1" ht="39" customHeight="1" x14ac:dyDescent="0.25">
      <c r="A34" s="62" t="s">
        <v>81</v>
      </c>
      <c r="B34" s="60"/>
      <c r="C34" s="60" t="s">
        <v>23</v>
      </c>
      <c r="D34" s="17" t="s">
        <v>24</v>
      </c>
      <c r="E34" s="60" t="s">
        <v>51</v>
      </c>
      <c r="F34" s="61" t="s">
        <v>26</v>
      </c>
      <c r="G34" s="60">
        <v>70</v>
      </c>
      <c r="H34" s="60"/>
      <c r="I34" s="60">
        <v>1</v>
      </c>
      <c r="J34" s="15">
        <v>5</v>
      </c>
      <c r="K34" s="65">
        <v>2.42</v>
      </c>
      <c r="L34" s="65">
        <f t="shared" si="5"/>
        <v>87.12</v>
      </c>
      <c r="M34" s="65">
        <f>L34*1</f>
        <v>87.12</v>
      </c>
      <c r="N34" s="14" t="s">
        <v>266</v>
      </c>
    </row>
    <row r="35" spans="1:14" s="16" customFormat="1" x14ac:dyDescent="0.25">
      <c r="A35" s="62"/>
      <c r="B35" s="18" t="s">
        <v>203</v>
      </c>
      <c r="C35" s="60"/>
      <c r="D35" s="17"/>
      <c r="E35" s="60"/>
      <c r="F35" s="61"/>
      <c r="G35" s="60"/>
      <c r="H35" s="60"/>
      <c r="I35" s="19"/>
      <c r="J35" s="15"/>
      <c r="K35" s="65"/>
      <c r="L35" s="65"/>
      <c r="M35" s="67">
        <f>SUM(M33:M34)</f>
        <v>181.8</v>
      </c>
      <c r="N35" s="61"/>
    </row>
    <row r="36" spans="1:14" s="16" customFormat="1" ht="38.25" customHeight="1" x14ac:dyDescent="0.25">
      <c r="A36" s="54" t="s">
        <v>204</v>
      </c>
      <c r="B36" s="14" t="s">
        <v>84</v>
      </c>
      <c r="C36" s="60"/>
      <c r="D36" s="17"/>
      <c r="E36" s="60"/>
      <c r="F36" s="61"/>
      <c r="G36" s="60"/>
      <c r="H36" s="60"/>
      <c r="I36" s="19"/>
      <c r="J36" s="15"/>
      <c r="K36" s="65"/>
      <c r="L36" s="65"/>
      <c r="M36" s="65"/>
      <c r="N36" s="61"/>
    </row>
    <row r="37" spans="1:14" s="16" customFormat="1" ht="37.5" customHeight="1" x14ac:dyDescent="0.25">
      <c r="A37" s="62" t="s">
        <v>85</v>
      </c>
      <c r="B37" s="72"/>
      <c r="C37" s="60" t="s">
        <v>86</v>
      </c>
      <c r="D37" s="17" t="s">
        <v>17</v>
      </c>
      <c r="E37" s="17" t="s">
        <v>87</v>
      </c>
      <c r="F37" s="61" t="s">
        <v>55</v>
      </c>
      <c r="G37" s="60" t="s">
        <v>88</v>
      </c>
      <c r="H37" s="60"/>
      <c r="I37" s="60">
        <v>1</v>
      </c>
      <c r="J37" s="15">
        <v>5</v>
      </c>
      <c r="K37" s="65">
        <v>7.51</v>
      </c>
      <c r="L37" s="65">
        <f t="shared" ref="L37" si="6">K37*36</f>
        <v>270.36</v>
      </c>
      <c r="M37" s="73">
        <f>L37*1</f>
        <v>270.36</v>
      </c>
      <c r="N37" s="14" t="s">
        <v>264</v>
      </c>
    </row>
    <row r="38" spans="1:14" s="16" customFormat="1" x14ac:dyDescent="0.25">
      <c r="A38" s="62"/>
      <c r="B38" s="18" t="s">
        <v>205</v>
      </c>
      <c r="C38" s="60"/>
      <c r="D38" s="17"/>
      <c r="E38" s="65"/>
      <c r="F38" s="61"/>
      <c r="G38" s="60"/>
      <c r="H38" s="60"/>
      <c r="I38" s="19"/>
      <c r="J38" s="15"/>
      <c r="K38" s="65"/>
      <c r="L38" s="65"/>
      <c r="M38" s="69">
        <f>SUM(M37)</f>
        <v>270.36</v>
      </c>
      <c r="N38" s="61"/>
    </row>
    <row r="39" spans="1:14" s="16" customFormat="1" ht="69" customHeight="1" x14ac:dyDescent="0.25">
      <c r="A39" s="54" t="s">
        <v>206</v>
      </c>
      <c r="B39" s="14" t="s">
        <v>91</v>
      </c>
      <c r="C39" s="60"/>
      <c r="D39" s="17"/>
      <c r="E39" s="60"/>
      <c r="F39" s="61"/>
      <c r="G39" s="60"/>
      <c r="H39" s="60"/>
      <c r="I39" s="19"/>
      <c r="J39" s="15"/>
      <c r="K39" s="65"/>
      <c r="L39" s="65"/>
      <c r="M39" s="65"/>
      <c r="N39" s="61"/>
    </row>
    <row r="40" spans="1:14" s="16" customFormat="1" ht="37.5" customHeight="1" x14ac:dyDescent="0.25">
      <c r="A40" s="62" t="s">
        <v>92</v>
      </c>
      <c r="B40" s="60"/>
      <c r="C40" s="60" t="s">
        <v>40</v>
      </c>
      <c r="D40" s="17" t="s">
        <v>17</v>
      </c>
      <c r="E40" s="60" t="s">
        <v>88</v>
      </c>
      <c r="F40" s="61" t="s">
        <v>26</v>
      </c>
      <c r="G40" s="60">
        <v>75</v>
      </c>
      <c r="H40" s="60"/>
      <c r="I40" s="60" t="s">
        <v>48</v>
      </c>
      <c r="J40" s="15">
        <v>5</v>
      </c>
      <c r="K40" s="65">
        <v>7.35</v>
      </c>
      <c r="L40" s="65">
        <f t="shared" ref="L40:L50" si="7">K40*36</f>
        <v>264.60000000000002</v>
      </c>
      <c r="M40" s="65">
        <f>L40*3</f>
        <v>793.8</v>
      </c>
      <c r="N40" s="14" t="s">
        <v>263</v>
      </c>
    </row>
    <row r="41" spans="1:14" s="16" customFormat="1" ht="36.75" customHeight="1" x14ac:dyDescent="0.25">
      <c r="A41" s="62" t="s">
        <v>94</v>
      </c>
      <c r="B41" s="60"/>
      <c r="C41" s="60" t="s">
        <v>43</v>
      </c>
      <c r="D41" s="17" t="s">
        <v>24</v>
      </c>
      <c r="E41" s="60" t="s">
        <v>18</v>
      </c>
      <c r="F41" s="61" t="s">
        <v>28</v>
      </c>
      <c r="G41" s="60">
        <v>45</v>
      </c>
      <c r="H41" s="60"/>
      <c r="I41" s="60" t="s">
        <v>52</v>
      </c>
      <c r="J41" s="15">
        <v>5</v>
      </c>
      <c r="K41" s="65">
        <v>3.78</v>
      </c>
      <c r="L41" s="65">
        <f t="shared" si="7"/>
        <v>136.08000000000001</v>
      </c>
      <c r="M41" s="65">
        <f>L41*5</f>
        <v>680.4</v>
      </c>
      <c r="N41" s="14" t="s">
        <v>262</v>
      </c>
    </row>
    <row r="42" spans="1:14" s="16" customFormat="1" ht="37.5" customHeight="1" x14ac:dyDescent="0.25">
      <c r="A42" s="62" t="s">
        <v>95</v>
      </c>
      <c r="B42" s="60"/>
      <c r="C42" s="60" t="s">
        <v>43</v>
      </c>
      <c r="D42" s="17" t="s">
        <v>17</v>
      </c>
      <c r="E42" s="60" t="s">
        <v>93</v>
      </c>
      <c r="F42" s="61" t="s">
        <v>26</v>
      </c>
      <c r="G42" s="60">
        <v>75</v>
      </c>
      <c r="H42" s="60"/>
      <c r="I42" s="60" t="s">
        <v>52</v>
      </c>
      <c r="J42" s="15">
        <v>5</v>
      </c>
      <c r="K42" s="65">
        <v>4.83</v>
      </c>
      <c r="L42" s="65">
        <f t="shared" si="7"/>
        <v>173.88</v>
      </c>
      <c r="M42" s="65">
        <f>L42*5</f>
        <v>869.4</v>
      </c>
      <c r="N42" s="14" t="s">
        <v>261</v>
      </c>
    </row>
    <row r="43" spans="1:14" s="16" customFormat="1" ht="36.75" customHeight="1" x14ac:dyDescent="0.25">
      <c r="A43" s="62" t="s">
        <v>96</v>
      </c>
      <c r="B43" s="60"/>
      <c r="C43" s="60" t="s">
        <v>16</v>
      </c>
      <c r="D43" s="17" t="s">
        <v>188</v>
      </c>
      <c r="E43" s="60" t="s">
        <v>49</v>
      </c>
      <c r="F43" s="61" t="s">
        <v>28</v>
      </c>
      <c r="G43" s="60">
        <v>75</v>
      </c>
      <c r="H43" s="60"/>
      <c r="I43" s="60" t="s">
        <v>42</v>
      </c>
      <c r="J43" s="15">
        <v>5</v>
      </c>
      <c r="K43" s="65">
        <v>3.89</v>
      </c>
      <c r="L43" s="65">
        <f t="shared" si="7"/>
        <v>140.04</v>
      </c>
      <c r="M43" s="65">
        <f>L43*2</f>
        <v>280.08</v>
      </c>
      <c r="N43" s="14" t="s">
        <v>260</v>
      </c>
    </row>
    <row r="44" spans="1:14" s="20" customFormat="1" ht="36" customHeight="1" x14ac:dyDescent="0.25">
      <c r="A44" s="62" t="s">
        <v>97</v>
      </c>
      <c r="B44" s="24"/>
      <c r="C44" s="60" t="s">
        <v>16</v>
      </c>
      <c r="D44" s="17" t="s">
        <v>24</v>
      </c>
      <c r="E44" s="60" t="s">
        <v>189</v>
      </c>
      <c r="F44" s="61" t="s">
        <v>26</v>
      </c>
      <c r="G44" s="60">
        <v>75</v>
      </c>
      <c r="H44" s="60"/>
      <c r="I44" s="60" t="s">
        <v>48</v>
      </c>
      <c r="J44" s="15">
        <v>5</v>
      </c>
      <c r="K44" s="65">
        <v>3.47</v>
      </c>
      <c r="L44" s="65">
        <f t="shared" si="7"/>
        <v>124.92</v>
      </c>
      <c r="M44" s="65">
        <f>L44*3</f>
        <v>374.76</v>
      </c>
      <c r="N44" s="14" t="s">
        <v>259</v>
      </c>
    </row>
    <row r="45" spans="1:14" s="16" customFormat="1" ht="37.5" customHeight="1" x14ac:dyDescent="0.25">
      <c r="A45" s="62" t="s">
        <v>98</v>
      </c>
      <c r="B45" s="60"/>
      <c r="C45" s="60" t="s">
        <v>23</v>
      </c>
      <c r="D45" s="17" t="s">
        <v>24</v>
      </c>
      <c r="E45" s="60" t="s">
        <v>64</v>
      </c>
      <c r="F45" s="61" t="s">
        <v>26</v>
      </c>
      <c r="G45" s="60">
        <v>75</v>
      </c>
      <c r="H45" s="60"/>
      <c r="I45" s="60" t="s">
        <v>48</v>
      </c>
      <c r="J45" s="15">
        <v>5</v>
      </c>
      <c r="K45" s="65">
        <v>3.15</v>
      </c>
      <c r="L45" s="65">
        <f t="shared" si="7"/>
        <v>113.4</v>
      </c>
      <c r="M45" s="65">
        <f>L45*3</f>
        <v>340.2</v>
      </c>
      <c r="N45" s="14" t="s">
        <v>258</v>
      </c>
    </row>
    <row r="46" spans="1:14" s="16" customFormat="1" ht="36.75" customHeight="1" x14ac:dyDescent="0.25">
      <c r="A46" s="62" t="s">
        <v>99</v>
      </c>
      <c r="B46" s="60"/>
      <c r="C46" s="60" t="s">
        <v>33</v>
      </c>
      <c r="D46" s="17" t="s">
        <v>24</v>
      </c>
      <c r="E46" s="60" t="s">
        <v>82</v>
      </c>
      <c r="F46" s="61" t="s">
        <v>26</v>
      </c>
      <c r="G46" s="60">
        <v>75</v>
      </c>
      <c r="H46" s="60"/>
      <c r="I46" s="60" t="s">
        <v>56</v>
      </c>
      <c r="J46" s="15">
        <v>5</v>
      </c>
      <c r="K46" s="65">
        <v>3.15</v>
      </c>
      <c r="L46" s="65">
        <f t="shared" si="7"/>
        <v>113.4</v>
      </c>
      <c r="M46" s="65">
        <f>L46*10</f>
        <v>1134</v>
      </c>
      <c r="N46" s="14" t="s">
        <v>257</v>
      </c>
    </row>
    <row r="47" spans="1:14" s="16" customFormat="1" ht="36.75" customHeight="1" x14ac:dyDescent="0.25">
      <c r="A47" s="62" t="s">
        <v>100</v>
      </c>
      <c r="B47" s="60"/>
      <c r="C47" s="60">
        <v>0</v>
      </c>
      <c r="D47" s="17" t="s">
        <v>24</v>
      </c>
      <c r="E47" s="60" t="s">
        <v>36</v>
      </c>
      <c r="F47" s="61" t="s">
        <v>26</v>
      </c>
      <c r="G47" s="60">
        <v>75</v>
      </c>
      <c r="H47" s="60"/>
      <c r="I47" s="60" t="s">
        <v>56</v>
      </c>
      <c r="J47" s="15">
        <v>5</v>
      </c>
      <c r="K47" s="65">
        <v>2.73</v>
      </c>
      <c r="L47" s="65">
        <f t="shared" si="7"/>
        <v>98.28</v>
      </c>
      <c r="M47" s="65">
        <f>L47*10</f>
        <v>982.8</v>
      </c>
      <c r="N47" s="14" t="s">
        <v>256</v>
      </c>
    </row>
    <row r="48" spans="1:14" s="16" customFormat="1" ht="36.75" customHeight="1" x14ac:dyDescent="0.25">
      <c r="A48" s="62" t="s">
        <v>101</v>
      </c>
      <c r="B48" s="60"/>
      <c r="C48" s="60">
        <v>0</v>
      </c>
      <c r="D48" s="17" t="s">
        <v>24</v>
      </c>
      <c r="E48" s="60" t="s">
        <v>82</v>
      </c>
      <c r="F48" s="61" t="s">
        <v>26</v>
      </c>
      <c r="G48" s="60">
        <v>75</v>
      </c>
      <c r="H48" s="60"/>
      <c r="I48" s="60" t="s">
        <v>52</v>
      </c>
      <c r="J48" s="15">
        <v>5</v>
      </c>
      <c r="K48" s="65">
        <v>2.84</v>
      </c>
      <c r="L48" s="65">
        <f t="shared" si="7"/>
        <v>102.24</v>
      </c>
      <c r="M48" s="65">
        <f>L48*5</f>
        <v>511.2</v>
      </c>
      <c r="N48" s="14" t="s">
        <v>255</v>
      </c>
    </row>
    <row r="49" spans="1:14" s="16" customFormat="1" ht="48" customHeight="1" x14ac:dyDescent="0.25">
      <c r="A49" s="62" t="s">
        <v>102</v>
      </c>
      <c r="B49" s="60"/>
      <c r="C49" s="60" t="s">
        <v>33</v>
      </c>
      <c r="D49" s="17" t="s">
        <v>103</v>
      </c>
      <c r="E49" s="60" t="s">
        <v>190</v>
      </c>
      <c r="F49" s="61" t="s">
        <v>26</v>
      </c>
      <c r="G49" s="60">
        <v>75</v>
      </c>
      <c r="H49" s="60"/>
      <c r="I49" s="60" t="s">
        <v>52</v>
      </c>
      <c r="J49" s="15">
        <v>5</v>
      </c>
      <c r="K49" s="65">
        <v>5.8</v>
      </c>
      <c r="L49" s="65">
        <f t="shared" si="7"/>
        <v>208.8</v>
      </c>
      <c r="M49" s="65">
        <f>L49*5</f>
        <v>1044</v>
      </c>
      <c r="N49" s="14" t="s">
        <v>254</v>
      </c>
    </row>
    <row r="50" spans="1:14" s="16" customFormat="1" ht="39" customHeight="1" x14ac:dyDescent="0.25">
      <c r="A50" s="62" t="s">
        <v>176</v>
      </c>
      <c r="B50" s="60"/>
      <c r="C50" s="60" t="s">
        <v>33</v>
      </c>
      <c r="D50" s="17" t="s">
        <v>17</v>
      </c>
      <c r="E50" s="60" t="s">
        <v>177</v>
      </c>
      <c r="F50" s="61" t="s">
        <v>28</v>
      </c>
      <c r="G50" s="60" t="s">
        <v>178</v>
      </c>
      <c r="H50" s="60"/>
      <c r="I50" s="60" t="s">
        <v>48</v>
      </c>
      <c r="J50" s="15">
        <v>5</v>
      </c>
      <c r="K50" s="65">
        <v>2.94</v>
      </c>
      <c r="L50" s="65">
        <f t="shared" si="7"/>
        <v>105.84</v>
      </c>
      <c r="M50" s="65">
        <f>L50*3</f>
        <v>317.52</v>
      </c>
      <c r="N50" s="14" t="s">
        <v>253</v>
      </c>
    </row>
    <row r="51" spans="1:14" s="16" customFormat="1" x14ac:dyDescent="0.25">
      <c r="A51" s="62"/>
      <c r="B51" s="18" t="s">
        <v>207</v>
      </c>
      <c r="C51" s="60"/>
      <c r="D51" s="17"/>
      <c r="E51" s="60"/>
      <c r="F51" s="61"/>
      <c r="G51" s="60"/>
      <c r="H51" s="60"/>
      <c r="I51" s="19"/>
      <c r="J51" s="15"/>
      <c r="K51" s="65"/>
      <c r="L51" s="65"/>
      <c r="M51" s="69">
        <f>SUM(M40:M50)</f>
        <v>7328.16</v>
      </c>
      <c r="N51" s="61"/>
    </row>
    <row r="52" spans="1:14" s="16" customFormat="1" ht="118.5" customHeight="1" x14ac:dyDescent="0.25">
      <c r="A52" s="55" t="s">
        <v>208</v>
      </c>
      <c r="B52" s="21" t="s">
        <v>191</v>
      </c>
      <c r="C52" s="60"/>
      <c r="D52" s="60"/>
      <c r="E52" s="60"/>
      <c r="F52" s="61"/>
      <c r="G52" s="60"/>
      <c r="H52" s="60"/>
      <c r="I52" s="60"/>
      <c r="J52" s="15"/>
      <c r="K52" s="65"/>
      <c r="L52" s="65"/>
      <c r="M52" s="65"/>
      <c r="N52" s="61"/>
    </row>
    <row r="53" spans="1:14" s="16" customFormat="1" ht="47.25" customHeight="1" x14ac:dyDescent="0.25">
      <c r="A53" s="62" t="s">
        <v>104</v>
      </c>
      <c r="B53" s="25"/>
      <c r="C53" s="60" t="s">
        <v>105</v>
      </c>
      <c r="D53" s="60" t="s">
        <v>106</v>
      </c>
      <c r="E53" s="17" t="s">
        <v>107</v>
      </c>
      <c r="F53" s="61" t="s">
        <v>108</v>
      </c>
      <c r="G53" s="60" t="s">
        <v>109</v>
      </c>
      <c r="H53" s="60" t="s">
        <v>110</v>
      </c>
      <c r="I53" s="60">
        <v>1</v>
      </c>
      <c r="J53" s="15">
        <v>5</v>
      </c>
      <c r="K53" s="65">
        <v>8.4</v>
      </c>
      <c r="L53" s="65">
        <f t="shared" ref="L53" si="8">K53*36</f>
        <v>302.39999999999998</v>
      </c>
      <c r="M53" s="65">
        <f>L53*1</f>
        <v>302.39999999999998</v>
      </c>
      <c r="N53" s="14" t="s">
        <v>243</v>
      </c>
    </row>
    <row r="54" spans="1:14" s="16" customFormat="1" ht="45.75" customHeight="1" x14ac:dyDescent="0.25">
      <c r="A54" s="62" t="s">
        <v>111</v>
      </c>
      <c r="B54" s="25"/>
      <c r="C54" s="60" t="s">
        <v>40</v>
      </c>
      <c r="D54" s="17" t="s">
        <v>17</v>
      </c>
      <c r="E54" s="17" t="s">
        <v>112</v>
      </c>
      <c r="F54" s="61" t="s">
        <v>62</v>
      </c>
      <c r="G54" s="60">
        <v>75</v>
      </c>
      <c r="H54" s="60" t="s">
        <v>113</v>
      </c>
      <c r="I54" s="60" t="s">
        <v>48</v>
      </c>
      <c r="J54" s="15">
        <v>5</v>
      </c>
      <c r="K54" s="65">
        <v>8.4</v>
      </c>
      <c r="L54" s="65">
        <f t="shared" ref="L54:L62" si="9">K54*36</f>
        <v>302.39999999999998</v>
      </c>
      <c r="M54" s="65">
        <f>L54*3</f>
        <v>907.2</v>
      </c>
      <c r="N54" s="14" t="s">
        <v>244</v>
      </c>
    </row>
    <row r="55" spans="1:14" s="16" customFormat="1" ht="47.25" customHeight="1" x14ac:dyDescent="0.25">
      <c r="A55" s="62" t="s">
        <v>114</v>
      </c>
      <c r="B55" s="25"/>
      <c r="C55" s="60" t="s">
        <v>43</v>
      </c>
      <c r="D55" s="17" t="s">
        <v>17</v>
      </c>
      <c r="E55" s="17" t="s">
        <v>112</v>
      </c>
      <c r="F55" s="61" t="s">
        <v>26</v>
      </c>
      <c r="G55" s="60">
        <v>75</v>
      </c>
      <c r="H55" s="60" t="s">
        <v>113</v>
      </c>
      <c r="I55" s="60" t="s">
        <v>21</v>
      </c>
      <c r="J55" s="15">
        <v>5</v>
      </c>
      <c r="K55" s="65">
        <v>6.83</v>
      </c>
      <c r="L55" s="65">
        <f t="shared" si="9"/>
        <v>245.88</v>
      </c>
      <c r="M55" s="65">
        <f>L55*4</f>
        <v>983.52</v>
      </c>
      <c r="N55" s="14" t="s">
        <v>245</v>
      </c>
    </row>
    <row r="56" spans="1:14" s="16" customFormat="1" ht="45.75" customHeight="1" x14ac:dyDescent="0.25">
      <c r="A56" s="62" t="s">
        <v>115</v>
      </c>
      <c r="B56" s="25"/>
      <c r="C56" s="60" t="s">
        <v>43</v>
      </c>
      <c r="D56" s="17" t="s">
        <v>17</v>
      </c>
      <c r="E56" s="17" t="s">
        <v>192</v>
      </c>
      <c r="F56" s="61" t="s">
        <v>26</v>
      </c>
      <c r="G56" s="60" t="s">
        <v>37</v>
      </c>
      <c r="H56" s="60" t="s">
        <v>113</v>
      </c>
      <c r="I56" s="60" t="s">
        <v>48</v>
      </c>
      <c r="J56" s="15">
        <v>5</v>
      </c>
      <c r="K56" s="65">
        <v>4.62</v>
      </c>
      <c r="L56" s="65">
        <f t="shared" si="9"/>
        <v>166.32</v>
      </c>
      <c r="M56" s="65">
        <f>L56*3</f>
        <v>498.96</v>
      </c>
      <c r="N56" s="14" t="s">
        <v>246</v>
      </c>
    </row>
    <row r="57" spans="1:14" s="16" customFormat="1" ht="47.25" customHeight="1" x14ac:dyDescent="0.25">
      <c r="A57" s="62" t="s">
        <v>117</v>
      </c>
      <c r="B57" s="25"/>
      <c r="C57" s="60" t="s">
        <v>43</v>
      </c>
      <c r="D57" s="17" t="s">
        <v>17</v>
      </c>
      <c r="E57" s="17" t="s">
        <v>192</v>
      </c>
      <c r="F57" s="61" t="s">
        <v>118</v>
      </c>
      <c r="G57" s="60" t="s">
        <v>37</v>
      </c>
      <c r="H57" s="60" t="s">
        <v>113</v>
      </c>
      <c r="I57" s="60">
        <v>1</v>
      </c>
      <c r="J57" s="15">
        <v>5</v>
      </c>
      <c r="K57" s="65">
        <v>3.15</v>
      </c>
      <c r="L57" s="65">
        <f t="shared" si="9"/>
        <v>113.4</v>
      </c>
      <c r="M57" s="65">
        <f>L57*1</f>
        <v>113.4</v>
      </c>
      <c r="N57" s="14" t="s">
        <v>247</v>
      </c>
    </row>
    <row r="58" spans="1:14" s="16" customFormat="1" ht="44.25" customHeight="1" x14ac:dyDescent="0.25">
      <c r="A58" s="62" t="s">
        <v>119</v>
      </c>
      <c r="B58" s="25"/>
      <c r="C58" s="60" t="s">
        <v>16</v>
      </c>
      <c r="D58" s="17" t="s">
        <v>17</v>
      </c>
      <c r="E58" s="17" t="s">
        <v>120</v>
      </c>
      <c r="F58" s="61" t="s">
        <v>26</v>
      </c>
      <c r="G58" s="60">
        <v>90</v>
      </c>
      <c r="H58" s="60" t="s">
        <v>113</v>
      </c>
      <c r="I58" s="60" t="s">
        <v>42</v>
      </c>
      <c r="J58" s="15">
        <v>5</v>
      </c>
      <c r="K58" s="65">
        <v>4.9400000000000004</v>
      </c>
      <c r="L58" s="65">
        <f t="shared" si="9"/>
        <v>177.84</v>
      </c>
      <c r="M58" s="65">
        <f>L58*2</f>
        <v>355.68</v>
      </c>
      <c r="N58" s="14" t="s">
        <v>248</v>
      </c>
    </row>
    <row r="59" spans="1:14" s="16" customFormat="1" ht="48" customHeight="1" x14ac:dyDescent="0.25">
      <c r="A59" s="62" t="s">
        <v>121</v>
      </c>
      <c r="B59" s="25"/>
      <c r="C59" s="60" t="s">
        <v>16</v>
      </c>
      <c r="D59" s="17" t="s">
        <v>24</v>
      </c>
      <c r="E59" s="17" t="s">
        <v>122</v>
      </c>
      <c r="F59" s="61" t="s">
        <v>118</v>
      </c>
      <c r="G59" s="60">
        <v>90</v>
      </c>
      <c r="H59" s="60" t="s">
        <v>113</v>
      </c>
      <c r="I59" s="60" t="s">
        <v>42</v>
      </c>
      <c r="J59" s="15">
        <v>5</v>
      </c>
      <c r="K59" s="65">
        <v>5.15</v>
      </c>
      <c r="L59" s="65">
        <f t="shared" si="9"/>
        <v>185.4</v>
      </c>
      <c r="M59" s="65">
        <f>L59*2</f>
        <v>370.8</v>
      </c>
      <c r="N59" s="14" t="s">
        <v>249</v>
      </c>
    </row>
    <row r="60" spans="1:14" s="16" customFormat="1" ht="45" x14ac:dyDescent="0.25">
      <c r="A60" s="62" t="s">
        <v>123</v>
      </c>
      <c r="B60" s="25"/>
      <c r="C60" s="60" t="s">
        <v>23</v>
      </c>
      <c r="D60" s="17" t="s">
        <v>24</v>
      </c>
      <c r="E60" s="17" t="s">
        <v>124</v>
      </c>
      <c r="F60" s="61" t="s">
        <v>26</v>
      </c>
      <c r="G60" s="60">
        <v>90</v>
      </c>
      <c r="H60" s="60" t="s">
        <v>113</v>
      </c>
      <c r="I60" s="60">
        <v>1</v>
      </c>
      <c r="J60" s="15">
        <v>5</v>
      </c>
      <c r="K60" s="65">
        <v>4.62</v>
      </c>
      <c r="L60" s="65">
        <f t="shared" si="9"/>
        <v>166.32</v>
      </c>
      <c r="M60" s="65">
        <f>L60*1</f>
        <v>166.32</v>
      </c>
      <c r="N60" s="14" t="s">
        <v>250</v>
      </c>
    </row>
    <row r="61" spans="1:14" s="16" customFormat="1" ht="45.75" customHeight="1" x14ac:dyDescent="0.25">
      <c r="A61" s="62" t="s">
        <v>125</v>
      </c>
      <c r="B61" s="25"/>
      <c r="C61" s="60" t="s">
        <v>23</v>
      </c>
      <c r="D61" s="17" t="s">
        <v>17</v>
      </c>
      <c r="E61" s="17" t="s">
        <v>124</v>
      </c>
      <c r="F61" s="61" t="s">
        <v>118</v>
      </c>
      <c r="G61" s="60">
        <v>90</v>
      </c>
      <c r="H61" s="60" t="s">
        <v>113</v>
      </c>
      <c r="I61" s="60" t="s">
        <v>42</v>
      </c>
      <c r="J61" s="15">
        <v>5</v>
      </c>
      <c r="K61" s="65">
        <v>5.04</v>
      </c>
      <c r="L61" s="65">
        <f t="shared" si="9"/>
        <v>181.44</v>
      </c>
      <c r="M61" s="65">
        <f>L61*2</f>
        <v>362.88</v>
      </c>
      <c r="N61" s="14" t="s">
        <v>251</v>
      </c>
    </row>
    <row r="62" spans="1:14" s="16" customFormat="1" ht="45" x14ac:dyDescent="0.25">
      <c r="A62" s="62" t="s">
        <v>126</v>
      </c>
      <c r="B62" s="25"/>
      <c r="C62" s="60" t="s">
        <v>23</v>
      </c>
      <c r="D62" s="17" t="s">
        <v>24</v>
      </c>
      <c r="E62" s="17" t="s">
        <v>127</v>
      </c>
      <c r="F62" s="61" t="s">
        <v>26</v>
      </c>
      <c r="G62" s="60">
        <v>90</v>
      </c>
      <c r="H62" s="60" t="s">
        <v>113</v>
      </c>
      <c r="I62" s="60">
        <v>1</v>
      </c>
      <c r="J62" s="15">
        <v>5</v>
      </c>
      <c r="K62" s="65">
        <v>3.99</v>
      </c>
      <c r="L62" s="65">
        <f t="shared" si="9"/>
        <v>143.63999999999999</v>
      </c>
      <c r="M62" s="65">
        <f>L62*1</f>
        <v>143.63999999999999</v>
      </c>
      <c r="N62" s="14" t="s">
        <v>252</v>
      </c>
    </row>
    <row r="63" spans="1:14" s="16" customFormat="1" x14ac:dyDescent="0.25">
      <c r="A63" s="61"/>
      <c r="B63" s="18" t="s">
        <v>209</v>
      </c>
      <c r="C63" s="60"/>
      <c r="D63" s="60"/>
      <c r="E63" s="60"/>
      <c r="F63" s="61"/>
      <c r="G63" s="60"/>
      <c r="H63" s="60"/>
      <c r="I63" s="60"/>
      <c r="J63" s="15"/>
      <c r="K63" s="65"/>
      <c r="L63" s="65"/>
      <c r="M63" s="69">
        <f>SUM(M53:M62)</f>
        <v>4204.8</v>
      </c>
      <c r="N63" s="61"/>
    </row>
    <row r="64" spans="1:14" s="16" customFormat="1" ht="62.25" customHeight="1" x14ac:dyDescent="0.25">
      <c r="A64" s="55" t="s">
        <v>210</v>
      </c>
      <c r="B64" s="21" t="s">
        <v>193</v>
      </c>
      <c r="C64" s="60"/>
      <c r="D64" s="60"/>
      <c r="E64" s="60"/>
      <c r="F64" s="61"/>
      <c r="G64" s="60"/>
      <c r="H64" s="60"/>
      <c r="I64" s="60"/>
      <c r="J64" s="15"/>
      <c r="K64" s="65"/>
      <c r="L64" s="65"/>
      <c r="M64" s="65"/>
      <c r="N64" s="61"/>
    </row>
    <row r="65" spans="1:14" s="16" customFormat="1" ht="33" customHeight="1" x14ac:dyDescent="0.25">
      <c r="A65" s="62" t="s">
        <v>129</v>
      </c>
      <c r="B65" s="24"/>
      <c r="C65" s="60" t="s">
        <v>40</v>
      </c>
      <c r="D65" s="17" t="s">
        <v>24</v>
      </c>
      <c r="E65" s="17" t="s">
        <v>44</v>
      </c>
      <c r="F65" s="61" t="s">
        <v>55</v>
      </c>
      <c r="G65" s="60" t="s">
        <v>41</v>
      </c>
      <c r="H65" s="60"/>
      <c r="I65" s="60" t="s">
        <v>42</v>
      </c>
      <c r="J65" s="15">
        <v>5</v>
      </c>
      <c r="K65" s="65">
        <v>3.78</v>
      </c>
      <c r="L65" s="65">
        <f t="shared" ref="L65" si="10">K65*36</f>
        <v>136.08000000000001</v>
      </c>
      <c r="M65" s="73">
        <f>L65*2</f>
        <v>272.16000000000003</v>
      </c>
      <c r="N65" s="74" t="s">
        <v>242</v>
      </c>
    </row>
    <row r="66" spans="1:14" s="16" customFormat="1" ht="47.25" customHeight="1" x14ac:dyDescent="0.25">
      <c r="A66" s="62" t="s">
        <v>130</v>
      </c>
      <c r="B66" s="24"/>
      <c r="C66" s="60" t="s">
        <v>43</v>
      </c>
      <c r="D66" s="17" t="s">
        <v>17</v>
      </c>
      <c r="E66" s="17" t="s">
        <v>44</v>
      </c>
      <c r="F66" s="61" t="s">
        <v>128</v>
      </c>
      <c r="G66" s="60" t="s">
        <v>73</v>
      </c>
      <c r="H66" s="60" t="s">
        <v>45</v>
      </c>
      <c r="I66" s="60" t="s">
        <v>52</v>
      </c>
      <c r="J66" s="15">
        <v>5</v>
      </c>
      <c r="K66" s="65">
        <v>3.15</v>
      </c>
      <c r="L66" s="65">
        <f t="shared" ref="L66:L73" si="11">K66*36</f>
        <v>113.4</v>
      </c>
      <c r="M66" s="73">
        <f>L66*5</f>
        <v>567</v>
      </c>
      <c r="N66" s="74" t="s">
        <v>241</v>
      </c>
    </row>
    <row r="67" spans="1:14" s="16" customFormat="1" ht="37.5" customHeight="1" x14ac:dyDescent="0.25">
      <c r="A67" s="62" t="s">
        <v>131</v>
      </c>
      <c r="B67" s="24"/>
      <c r="C67" s="60" t="s">
        <v>43</v>
      </c>
      <c r="D67" s="17" t="s">
        <v>24</v>
      </c>
      <c r="E67" s="17" t="s">
        <v>44</v>
      </c>
      <c r="F67" s="61" t="s">
        <v>55</v>
      </c>
      <c r="G67" s="60" t="s">
        <v>41</v>
      </c>
      <c r="H67" s="60"/>
      <c r="I67" s="60" t="s">
        <v>56</v>
      </c>
      <c r="J67" s="15">
        <v>5</v>
      </c>
      <c r="K67" s="65">
        <v>3.15</v>
      </c>
      <c r="L67" s="65">
        <f t="shared" si="11"/>
        <v>113.4</v>
      </c>
      <c r="M67" s="73">
        <f>L67*10</f>
        <v>1134</v>
      </c>
      <c r="N67" s="74" t="s">
        <v>240</v>
      </c>
    </row>
    <row r="68" spans="1:14" s="16" customFormat="1" ht="34.5" customHeight="1" x14ac:dyDescent="0.25">
      <c r="A68" s="62" t="s">
        <v>132</v>
      </c>
      <c r="B68" s="24"/>
      <c r="C68" s="60" t="s">
        <v>16</v>
      </c>
      <c r="D68" s="17" t="s">
        <v>24</v>
      </c>
      <c r="E68" s="17" t="s">
        <v>133</v>
      </c>
      <c r="F68" s="61" t="s">
        <v>55</v>
      </c>
      <c r="G68" s="60" t="s">
        <v>41</v>
      </c>
      <c r="H68" s="60"/>
      <c r="I68" s="60" t="s">
        <v>89</v>
      </c>
      <c r="J68" s="15">
        <v>5</v>
      </c>
      <c r="K68" s="65">
        <v>2.4</v>
      </c>
      <c r="L68" s="65">
        <f t="shared" si="11"/>
        <v>86.4</v>
      </c>
      <c r="M68" s="73">
        <f>L68*30</f>
        <v>2592</v>
      </c>
      <c r="N68" s="74" t="s">
        <v>239</v>
      </c>
    </row>
    <row r="69" spans="1:14" s="16" customFormat="1" ht="46.5" customHeight="1" x14ac:dyDescent="0.25">
      <c r="A69" s="62" t="s">
        <v>173</v>
      </c>
      <c r="B69" s="24"/>
      <c r="C69" s="60" t="s">
        <v>16</v>
      </c>
      <c r="D69" s="17" t="s">
        <v>17</v>
      </c>
      <c r="E69" s="17" t="s">
        <v>44</v>
      </c>
      <c r="F69" s="61" t="s">
        <v>128</v>
      </c>
      <c r="G69" s="60">
        <v>45</v>
      </c>
      <c r="H69" s="60" t="s">
        <v>45</v>
      </c>
      <c r="I69" s="60" t="s">
        <v>52</v>
      </c>
      <c r="J69" s="15">
        <v>5</v>
      </c>
      <c r="K69" s="65">
        <v>3.15</v>
      </c>
      <c r="L69" s="65">
        <f t="shared" si="11"/>
        <v>113.4</v>
      </c>
      <c r="M69" s="73">
        <f>L69*5</f>
        <v>567</v>
      </c>
      <c r="N69" s="74" t="s">
        <v>238</v>
      </c>
    </row>
    <row r="70" spans="1:14" s="16" customFormat="1" ht="52.5" customHeight="1" x14ac:dyDescent="0.25">
      <c r="A70" s="62" t="s">
        <v>134</v>
      </c>
      <c r="B70" s="24"/>
      <c r="C70" s="60" t="s">
        <v>16</v>
      </c>
      <c r="D70" s="17" t="s">
        <v>17</v>
      </c>
      <c r="E70" s="17" t="s">
        <v>18</v>
      </c>
      <c r="F70" s="61" t="s">
        <v>128</v>
      </c>
      <c r="G70" s="60">
        <v>75</v>
      </c>
      <c r="H70" s="60" t="s">
        <v>45</v>
      </c>
      <c r="I70" s="60" t="s">
        <v>136</v>
      </c>
      <c r="J70" s="15">
        <v>5</v>
      </c>
      <c r="K70" s="65">
        <v>3.47</v>
      </c>
      <c r="L70" s="65">
        <f t="shared" si="11"/>
        <v>124.92</v>
      </c>
      <c r="M70" s="73">
        <f>L70*24</f>
        <v>2998.08</v>
      </c>
      <c r="N70" s="74" t="s">
        <v>237</v>
      </c>
    </row>
    <row r="71" spans="1:14" s="16" customFormat="1" ht="37.5" customHeight="1" x14ac:dyDescent="0.25">
      <c r="A71" s="62" t="s">
        <v>135</v>
      </c>
      <c r="B71" s="24"/>
      <c r="C71" s="60" t="s">
        <v>23</v>
      </c>
      <c r="D71" s="17"/>
      <c r="E71" s="17"/>
      <c r="F71" s="61"/>
      <c r="G71" s="60" t="s">
        <v>57</v>
      </c>
      <c r="H71" s="60"/>
      <c r="I71" s="60" t="s">
        <v>53</v>
      </c>
      <c r="J71" s="15">
        <v>5</v>
      </c>
      <c r="K71" s="65">
        <v>2.94</v>
      </c>
      <c r="L71" s="65">
        <f t="shared" si="11"/>
        <v>105.84</v>
      </c>
      <c r="M71" s="73">
        <f>L71*60</f>
        <v>6350.4</v>
      </c>
      <c r="N71" s="74" t="s">
        <v>236</v>
      </c>
    </row>
    <row r="72" spans="1:14" s="16" customFormat="1" ht="36.75" customHeight="1" x14ac:dyDescent="0.25">
      <c r="A72" s="62" t="s">
        <v>137</v>
      </c>
      <c r="B72" s="24"/>
      <c r="C72" s="60" t="s">
        <v>33</v>
      </c>
      <c r="D72" s="17" t="s">
        <v>24</v>
      </c>
      <c r="E72" s="17" t="s">
        <v>51</v>
      </c>
      <c r="F72" s="61" t="s">
        <v>128</v>
      </c>
      <c r="G72" s="60">
        <v>75</v>
      </c>
      <c r="H72" s="60"/>
      <c r="I72" s="60" t="s">
        <v>83</v>
      </c>
      <c r="J72" s="15">
        <v>5</v>
      </c>
      <c r="K72" s="65">
        <v>3.15</v>
      </c>
      <c r="L72" s="65">
        <f t="shared" si="11"/>
        <v>113.4</v>
      </c>
      <c r="M72" s="73">
        <f>L72*40</f>
        <v>4536</v>
      </c>
      <c r="N72" s="74" t="s">
        <v>235</v>
      </c>
    </row>
    <row r="73" spans="1:14" s="16" customFormat="1" ht="36.75" customHeight="1" x14ac:dyDescent="0.25">
      <c r="A73" s="62" t="s">
        <v>138</v>
      </c>
      <c r="B73" s="24"/>
      <c r="C73" s="60">
        <v>0</v>
      </c>
      <c r="D73" s="17" t="s">
        <v>24</v>
      </c>
      <c r="E73" s="17" t="s">
        <v>36</v>
      </c>
      <c r="F73" s="61" t="s">
        <v>55</v>
      </c>
      <c r="G73" s="60">
        <v>75</v>
      </c>
      <c r="H73" s="60"/>
      <c r="I73" s="60" t="s">
        <v>52</v>
      </c>
      <c r="J73" s="15">
        <v>5</v>
      </c>
      <c r="K73" s="65">
        <v>2.94</v>
      </c>
      <c r="L73" s="65">
        <f t="shared" si="11"/>
        <v>105.84</v>
      </c>
      <c r="M73" s="73">
        <f>L73*5</f>
        <v>529.20000000000005</v>
      </c>
      <c r="N73" s="74" t="s">
        <v>234</v>
      </c>
    </row>
    <row r="74" spans="1:14" s="16" customFormat="1" x14ac:dyDescent="0.25">
      <c r="A74" s="61"/>
      <c r="B74" s="18" t="s">
        <v>211</v>
      </c>
      <c r="C74" s="60"/>
      <c r="D74" s="60"/>
      <c r="E74" s="60"/>
      <c r="F74" s="61"/>
      <c r="G74" s="60"/>
      <c r="H74" s="60"/>
      <c r="I74" s="60"/>
      <c r="J74" s="15"/>
      <c r="K74" s="65"/>
      <c r="L74" s="65"/>
      <c r="M74" s="69">
        <f>SUM(M65:M73)</f>
        <v>19545.84</v>
      </c>
      <c r="N74" s="61"/>
    </row>
    <row r="75" spans="1:14" s="16" customFormat="1" ht="71.25" customHeight="1" x14ac:dyDescent="0.25">
      <c r="A75" s="55" t="s">
        <v>212</v>
      </c>
      <c r="B75" s="21" t="s">
        <v>195</v>
      </c>
      <c r="C75" s="60"/>
      <c r="D75" s="60"/>
      <c r="E75" s="60"/>
      <c r="F75" s="61"/>
      <c r="G75" s="60"/>
      <c r="H75" s="60"/>
      <c r="I75" s="60"/>
      <c r="J75" s="15"/>
      <c r="K75" s="65"/>
      <c r="L75" s="65"/>
      <c r="M75" s="65"/>
      <c r="N75" s="61"/>
    </row>
    <row r="76" spans="1:14" s="16" customFormat="1" ht="47.25" customHeight="1" x14ac:dyDescent="0.25">
      <c r="A76" s="62" t="s">
        <v>139</v>
      </c>
      <c r="B76" s="24"/>
      <c r="C76" s="60" t="s">
        <v>38</v>
      </c>
      <c r="D76" s="17" t="s">
        <v>17</v>
      </c>
      <c r="E76" s="60">
        <v>6</v>
      </c>
      <c r="F76" s="61" t="s">
        <v>39</v>
      </c>
      <c r="G76" s="60" t="s">
        <v>140</v>
      </c>
      <c r="H76" s="60"/>
      <c r="I76" s="60" t="s">
        <v>48</v>
      </c>
      <c r="J76" s="15">
        <v>5</v>
      </c>
      <c r="K76" s="63">
        <v>15.75</v>
      </c>
      <c r="L76" s="65">
        <f t="shared" ref="L76" si="12">K76*36</f>
        <v>567</v>
      </c>
      <c r="M76" s="65">
        <f>L76*3</f>
        <v>1701</v>
      </c>
      <c r="N76" s="74" t="s">
        <v>233</v>
      </c>
    </row>
    <row r="77" spans="1:14" s="16" customFormat="1" ht="48" customHeight="1" x14ac:dyDescent="0.25">
      <c r="A77" s="62" t="s">
        <v>141</v>
      </c>
      <c r="B77" s="24"/>
      <c r="C77" s="60" t="s">
        <v>16</v>
      </c>
      <c r="D77" s="17" t="s">
        <v>24</v>
      </c>
      <c r="E77" s="60">
        <v>17</v>
      </c>
      <c r="F77" s="61" t="s">
        <v>142</v>
      </c>
      <c r="G77" s="60">
        <v>75</v>
      </c>
      <c r="H77" s="60"/>
      <c r="I77" s="60" t="s">
        <v>47</v>
      </c>
      <c r="J77" s="15">
        <v>5</v>
      </c>
      <c r="K77" s="63">
        <v>1.8</v>
      </c>
      <c r="L77" s="65">
        <f t="shared" ref="L77:L88" si="13">K77*36</f>
        <v>64.8</v>
      </c>
      <c r="M77" s="65">
        <f>L77*20</f>
        <v>1296</v>
      </c>
      <c r="N77" s="74" t="s">
        <v>232</v>
      </c>
    </row>
    <row r="78" spans="1:14" s="16" customFormat="1" ht="48" customHeight="1" x14ac:dyDescent="0.25">
      <c r="A78" s="62" t="s">
        <v>143</v>
      </c>
      <c r="B78" s="24"/>
      <c r="C78" s="60" t="s">
        <v>16</v>
      </c>
      <c r="D78" s="17" t="s">
        <v>24</v>
      </c>
      <c r="E78" s="60">
        <v>26</v>
      </c>
      <c r="F78" s="61" t="s">
        <v>142</v>
      </c>
      <c r="G78" s="60">
        <v>75</v>
      </c>
      <c r="H78" s="60"/>
      <c r="I78" s="60" t="s">
        <v>56</v>
      </c>
      <c r="J78" s="15">
        <v>5</v>
      </c>
      <c r="K78" s="63">
        <v>1.68</v>
      </c>
      <c r="L78" s="65">
        <f t="shared" si="13"/>
        <v>60.48</v>
      </c>
      <c r="M78" s="65">
        <f>L78*10</f>
        <v>604.79999999999995</v>
      </c>
      <c r="N78" s="74" t="s">
        <v>231</v>
      </c>
    </row>
    <row r="79" spans="1:14" s="16" customFormat="1" ht="37.5" customHeight="1" x14ac:dyDescent="0.25">
      <c r="A79" s="62" t="s">
        <v>144</v>
      </c>
      <c r="B79" s="24"/>
      <c r="C79" s="60" t="s">
        <v>16</v>
      </c>
      <c r="D79" s="60"/>
      <c r="E79" s="60"/>
      <c r="F79" s="61"/>
      <c r="G79" s="60" t="s">
        <v>145</v>
      </c>
      <c r="H79" s="60"/>
      <c r="I79" s="60" t="s">
        <v>48</v>
      </c>
      <c r="J79" s="15">
        <v>5</v>
      </c>
      <c r="K79" s="63">
        <v>6.3</v>
      </c>
      <c r="L79" s="65">
        <f t="shared" si="13"/>
        <v>226.8</v>
      </c>
      <c r="M79" s="65">
        <f>L79*3</f>
        <v>680.4</v>
      </c>
      <c r="N79" s="74" t="s">
        <v>230</v>
      </c>
    </row>
    <row r="80" spans="1:14" s="16" customFormat="1" ht="36.75" customHeight="1" x14ac:dyDescent="0.25">
      <c r="A80" s="62" t="s">
        <v>146</v>
      </c>
      <c r="B80" s="24"/>
      <c r="C80" s="60" t="s">
        <v>16</v>
      </c>
      <c r="D80" s="60"/>
      <c r="E80" s="60"/>
      <c r="F80" s="61"/>
      <c r="G80" s="60" t="s">
        <v>147</v>
      </c>
      <c r="H80" s="60"/>
      <c r="I80" s="60" t="s">
        <v>48</v>
      </c>
      <c r="J80" s="15">
        <v>5</v>
      </c>
      <c r="K80" s="63">
        <v>1.79</v>
      </c>
      <c r="L80" s="65">
        <f t="shared" si="13"/>
        <v>64.44</v>
      </c>
      <c r="M80" s="65">
        <f>L80*3</f>
        <v>193.32</v>
      </c>
      <c r="N80" s="74" t="s">
        <v>219</v>
      </c>
    </row>
    <row r="81" spans="1:14" s="16" customFormat="1" ht="48.75" customHeight="1" x14ac:dyDescent="0.25">
      <c r="A81" s="62" t="s">
        <v>148</v>
      </c>
      <c r="B81" s="24"/>
      <c r="C81" s="60" t="s">
        <v>23</v>
      </c>
      <c r="D81" s="17" t="s">
        <v>17</v>
      </c>
      <c r="E81" s="60" t="s">
        <v>34</v>
      </c>
      <c r="F81" s="61" t="s">
        <v>128</v>
      </c>
      <c r="G81" s="60" t="s">
        <v>41</v>
      </c>
      <c r="H81" s="60" t="s">
        <v>45</v>
      </c>
      <c r="I81" s="60" t="s">
        <v>136</v>
      </c>
      <c r="J81" s="15">
        <v>5</v>
      </c>
      <c r="K81" s="63">
        <v>2.16</v>
      </c>
      <c r="L81" s="65">
        <f t="shared" si="13"/>
        <v>77.760000000000005</v>
      </c>
      <c r="M81" s="65">
        <f>L81*24</f>
        <v>1866.24</v>
      </c>
      <c r="N81" s="74" t="s">
        <v>229</v>
      </c>
    </row>
    <row r="82" spans="1:14" s="16" customFormat="1" ht="36" customHeight="1" x14ac:dyDescent="0.25">
      <c r="A82" s="62" t="s">
        <v>149</v>
      </c>
      <c r="B82" s="24"/>
      <c r="C82" s="60" t="s">
        <v>23</v>
      </c>
      <c r="D82" s="17" t="s">
        <v>24</v>
      </c>
      <c r="E82" s="60" t="s">
        <v>51</v>
      </c>
      <c r="F82" s="61" t="s">
        <v>55</v>
      </c>
      <c r="G82" s="60" t="s">
        <v>41</v>
      </c>
      <c r="H82" s="60"/>
      <c r="I82" s="60" t="s">
        <v>150</v>
      </c>
      <c r="J82" s="15">
        <v>5</v>
      </c>
      <c r="K82" s="63">
        <v>1.79</v>
      </c>
      <c r="L82" s="65">
        <f t="shared" si="13"/>
        <v>64.44</v>
      </c>
      <c r="M82" s="65">
        <f>L82*120</f>
        <v>7732.8</v>
      </c>
      <c r="N82" s="74" t="s">
        <v>228</v>
      </c>
    </row>
    <row r="83" spans="1:14" s="16" customFormat="1" ht="38.25" customHeight="1" x14ac:dyDescent="0.25">
      <c r="A83" s="62" t="s">
        <v>151</v>
      </c>
      <c r="B83" s="24"/>
      <c r="C83" s="60" t="s">
        <v>23</v>
      </c>
      <c r="D83" s="17" t="s">
        <v>24</v>
      </c>
      <c r="E83" s="60" t="s">
        <v>54</v>
      </c>
      <c r="F83" s="61" t="s">
        <v>55</v>
      </c>
      <c r="G83" s="60" t="s">
        <v>41</v>
      </c>
      <c r="H83" s="60"/>
      <c r="I83" s="60" t="s">
        <v>52</v>
      </c>
      <c r="J83" s="15">
        <v>5</v>
      </c>
      <c r="K83" s="63">
        <v>2.69</v>
      </c>
      <c r="L83" s="65">
        <f t="shared" si="13"/>
        <v>96.84</v>
      </c>
      <c r="M83" s="65">
        <f t="shared" ref="M83:M88" si="14">L83*5</f>
        <v>484.2</v>
      </c>
      <c r="N83" s="74" t="s">
        <v>227</v>
      </c>
    </row>
    <row r="84" spans="1:14" s="16" customFormat="1" ht="39" customHeight="1" x14ac:dyDescent="0.25">
      <c r="A84" s="62" t="s">
        <v>152</v>
      </c>
      <c r="B84" s="61"/>
      <c r="C84" s="60" t="s">
        <v>33</v>
      </c>
      <c r="D84" s="17" t="s">
        <v>24</v>
      </c>
      <c r="E84" s="60" t="s">
        <v>153</v>
      </c>
      <c r="F84" s="61" t="s">
        <v>90</v>
      </c>
      <c r="G84" s="60" t="s">
        <v>41</v>
      </c>
      <c r="H84" s="60"/>
      <c r="I84" s="60" t="s">
        <v>42</v>
      </c>
      <c r="J84" s="15">
        <v>5</v>
      </c>
      <c r="K84" s="65">
        <v>2.2000000000000002</v>
      </c>
      <c r="L84" s="65">
        <f t="shared" si="13"/>
        <v>79.2</v>
      </c>
      <c r="M84" s="65">
        <f>L84*2</f>
        <v>158.4</v>
      </c>
      <c r="N84" s="14" t="s">
        <v>226</v>
      </c>
    </row>
    <row r="85" spans="1:14" s="16" customFormat="1" ht="45.6" customHeight="1" x14ac:dyDescent="0.25">
      <c r="A85" s="62" t="s">
        <v>154</v>
      </c>
      <c r="B85" s="61"/>
      <c r="C85" s="60" t="s">
        <v>33</v>
      </c>
      <c r="D85" s="17" t="s">
        <v>24</v>
      </c>
      <c r="E85" s="60" t="s">
        <v>153</v>
      </c>
      <c r="F85" s="61" t="s">
        <v>155</v>
      </c>
      <c r="G85" s="60" t="s">
        <v>156</v>
      </c>
      <c r="H85" s="60"/>
      <c r="I85" s="60" t="s">
        <v>42</v>
      </c>
      <c r="J85" s="15">
        <v>5</v>
      </c>
      <c r="K85" s="65">
        <v>1.9</v>
      </c>
      <c r="L85" s="65">
        <f t="shared" si="13"/>
        <v>68.400000000000006</v>
      </c>
      <c r="M85" s="65">
        <f>L85*2</f>
        <v>136.80000000000001</v>
      </c>
      <c r="N85" s="14" t="s">
        <v>218</v>
      </c>
    </row>
    <row r="86" spans="1:14" s="16" customFormat="1" ht="36" customHeight="1" x14ac:dyDescent="0.25">
      <c r="A86" s="62" t="s">
        <v>157</v>
      </c>
      <c r="B86" s="61"/>
      <c r="C86" s="60">
        <v>1</v>
      </c>
      <c r="D86" s="17" t="s">
        <v>24</v>
      </c>
      <c r="E86" s="60" t="s">
        <v>158</v>
      </c>
      <c r="F86" s="61" t="s">
        <v>155</v>
      </c>
      <c r="G86" s="60">
        <v>90</v>
      </c>
      <c r="H86" s="60"/>
      <c r="I86" s="60" t="s">
        <v>48</v>
      </c>
      <c r="J86" s="15">
        <v>5</v>
      </c>
      <c r="K86" s="65">
        <v>2.2000000000000002</v>
      </c>
      <c r="L86" s="65">
        <f t="shared" si="13"/>
        <v>79.2</v>
      </c>
      <c r="M86" s="65">
        <f>L86*3</f>
        <v>237.6</v>
      </c>
      <c r="N86" s="74" t="s">
        <v>225</v>
      </c>
    </row>
    <row r="87" spans="1:14" s="16" customFormat="1" ht="35.25" customHeight="1" x14ac:dyDescent="0.25">
      <c r="A87" s="62" t="s">
        <v>159</v>
      </c>
      <c r="B87" s="24"/>
      <c r="C87" s="60" t="s">
        <v>33</v>
      </c>
      <c r="D87" s="17" t="s">
        <v>24</v>
      </c>
      <c r="E87" s="60" t="s">
        <v>51</v>
      </c>
      <c r="F87" s="61" t="s">
        <v>55</v>
      </c>
      <c r="G87" s="60" t="s">
        <v>41</v>
      </c>
      <c r="H87" s="60"/>
      <c r="I87" s="60" t="s">
        <v>53</v>
      </c>
      <c r="J87" s="15">
        <v>5</v>
      </c>
      <c r="K87" s="63">
        <v>1.89</v>
      </c>
      <c r="L87" s="65">
        <f t="shared" si="13"/>
        <v>68.040000000000006</v>
      </c>
      <c r="M87" s="65">
        <f>L87*60</f>
        <v>4082.4</v>
      </c>
      <c r="N87" s="74" t="s">
        <v>224</v>
      </c>
    </row>
    <row r="88" spans="1:14" s="16" customFormat="1" ht="39.75" customHeight="1" x14ac:dyDescent="0.25">
      <c r="A88" s="62" t="s">
        <v>160</v>
      </c>
      <c r="B88" s="24"/>
      <c r="C88" s="60">
        <v>0</v>
      </c>
      <c r="D88" s="17" t="s">
        <v>24</v>
      </c>
      <c r="E88" s="60" t="s">
        <v>50</v>
      </c>
      <c r="F88" s="61" t="s">
        <v>55</v>
      </c>
      <c r="G88" s="60" t="s">
        <v>41</v>
      </c>
      <c r="H88" s="60"/>
      <c r="I88" s="60" t="s">
        <v>52</v>
      </c>
      <c r="J88" s="15">
        <v>5</v>
      </c>
      <c r="K88" s="63">
        <v>2.1</v>
      </c>
      <c r="L88" s="65">
        <f t="shared" si="13"/>
        <v>75.599999999999994</v>
      </c>
      <c r="M88" s="65">
        <f t="shared" si="14"/>
        <v>378</v>
      </c>
      <c r="N88" s="74" t="s">
        <v>223</v>
      </c>
    </row>
    <row r="89" spans="1:14" s="16" customFormat="1" x14ac:dyDescent="0.25">
      <c r="A89" s="32"/>
      <c r="B89" s="43" t="s">
        <v>213</v>
      </c>
      <c r="C89" s="30"/>
      <c r="D89" s="30"/>
      <c r="E89" s="30"/>
      <c r="F89" s="32"/>
      <c r="G89" s="30"/>
      <c r="H89" s="30"/>
      <c r="I89" s="30"/>
      <c r="J89" s="33"/>
      <c r="K89" s="34"/>
      <c r="L89" s="34"/>
      <c r="M89" s="75">
        <f>SUM(M76:M88)</f>
        <v>19551.96</v>
      </c>
      <c r="N89" s="32"/>
    </row>
    <row r="90" spans="1:14" s="16" customFormat="1" ht="54" customHeight="1" x14ac:dyDescent="0.25">
      <c r="A90" s="54" t="s">
        <v>214</v>
      </c>
      <c r="B90" s="21" t="s">
        <v>180</v>
      </c>
      <c r="C90" s="60"/>
      <c r="D90" s="60"/>
      <c r="E90" s="60"/>
      <c r="F90" s="61"/>
      <c r="G90" s="60"/>
      <c r="H90" s="60"/>
      <c r="I90" s="60"/>
      <c r="J90" s="15"/>
      <c r="K90" s="65"/>
      <c r="L90" s="65"/>
      <c r="M90" s="65"/>
      <c r="N90" s="61"/>
    </row>
    <row r="91" spans="1:14" s="16" customFormat="1" ht="45.6" customHeight="1" x14ac:dyDescent="0.25">
      <c r="A91" s="62" t="s">
        <v>161</v>
      </c>
      <c r="B91" s="26"/>
      <c r="C91" s="17" t="s">
        <v>33</v>
      </c>
      <c r="D91" s="17" t="s">
        <v>24</v>
      </c>
      <c r="E91" s="17" t="s">
        <v>82</v>
      </c>
      <c r="F91" s="62" t="s">
        <v>55</v>
      </c>
      <c r="G91" s="17" t="s">
        <v>181</v>
      </c>
      <c r="H91" s="62"/>
      <c r="I91" s="17" t="s">
        <v>47</v>
      </c>
      <c r="J91" s="15">
        <v>5</v>
      </c>
      <c r="K91" s="65">
        <v>5.88</v>
      </c>
      <c r="L91" s="65">
        <f t="shared" ref="L91" si="15">K91*36</f>
        <v>211.68</v>
      </c>
      <c r="M91" s="73">
        <f>L91*20</f>
        <v>4233.6000000000004</v>
      </c>
      <c r="N91" s="76" t="s">
        <v>220</v>
      </c>
    </row>
    <row r="92" spans="1:14" s="16" customFormat="1" ht="42.95" customHeight="1" x14ac:dyDescent="0.25">
      <c r="A92" s="66" t="s">
        <v>162</v>
      </c>
      <c r="B92" s="43"/>
      <c r="C92" s="30">
        <v>0</v>
      </c>
      <c r="D92" s="31" t="s">
        <v>24</v>
      </c>
      <c r="E92" s="30" t="s">
        <v>82</v>
      </c>
      <c r="F92" s="32" t="s">
        <v>55</v>
      </c>
      <c r="G92" s="30" t="s">
        <v>181</v>
      </c>
      <c r="H92" s="30"/>
      <c r="I92" s="30" t="s">
        <v>183</v>
      </c>
      <c r="J92" s="33">
        <v>5</v>
      </c>
      <c r="K92" s="34">
        <v>6.42</v>
      </c>
      <c r="L92" s="65">
        <f t="shared" ref="L92:L93" si="16">K92*36</f>
        <v>231.12</v>
      </c>
      <c r="M92" s="73">
        <f>L92*15</f>
        <v>3466.8</v>
      </c>
      <c r="N92" s="77" t="s">
        <v>221</v>
      </c>
    </row>
    <row r="93" spans="1:14" s="16" customFormat="1" ht="48" customHeight="1" x14ac:dyDescent="0.25">
      <c r="A93" s="66" t="s">
        <v>163</v>
      </c>
      <c r="B93" s="43"/>
      <c r="C93" s="30">
        <v>0</v>
      </c>
      <c r="D93" s="31" t="s">
        <v>24</v>
      </c>
      <c r="E93" s="30" t="s">
        <v>182</v>
      </c>
      <c r="F93" s="32" t="s">
        <v>55</v>
      </c>
      <c r="G93" s="30" t="s">
        <v>181</v>
      </c>
      <c r="H93" s="30"/>
      <c r="I93" s="30" t="s">
        <v>42</v>
      </c>
      <c r="J93" s="33">
        <v>5</v>
      </c>
      <c r="K93" s="34">
        <v>8.86</v>
      </c>
      <c r="L93" s="65">
        <f t="shared" si="16"/>
        <v>318.95999999999998</v>
      </c>
      <c r="M93" s="73">
        <f>L93*2</f>
        <v>637.91999999999996</v>
      </c>
      <c r="N93" s="77" t="s">
        <v>222</v>
      </c>
    </row>
    <row r="94" spans="1:14" s="16" customFormat="1" x14ac:dyDescent="0.25">
      <c r="A94" s="58"/>
      <c r="B94" s="40" t="s">
        <v>215</v>
      </c>
      <c r="C94" s="57"/>
      <c r="D94" s="57"/>
      <c r="E94" s="57"/>
      <c r="F94" s="58"/>
      <c r="G94" s="57"/>
      <c r="H94" s="57"/>
      <c r="I94" s="57"/>
      <c r="J94" s="38"/>
      <c r="K94" s="39"/>
      <c r="L94" s="39"/>
      <c r="M94" s="71">
        <f>SUM(M91:M93)</f>
        <v>8338.32</v>
      </c>
      <c r="N94" s="58"/>
    </row>
    <row r="95" spans="1:14" s="16" customFormat="1" ht="15" customHeight="1" x14ac:dyDescent="0.25">
      <c r="A95" s="22"/>
      <c r="C95" s="27"/>
      <c r="D95" s="27"/>
      <c r="E95" s="27"/>
      <c r="F95" s="22"/>
      <c r="G95" s="27"/>
      <c r="H95" s="27"/>
      <c r="I95" s="27"/>
      <c r="J95" s="28"/>
      <c r="K95" s="29"/>
      <c r="L95" s="29"/>
      <c r="M95" s="29"/>
      <c r="N95" s="22"/>
    </row>
    <row r="96" spans="1:14" s="51" customFormat="1" ht="12.75" x14ac:dyDescent="0.25">
      <c r="A96" s="46"/>
      <c r="B96" s="44" t="s">
        <v>164</v>
      </c>
      <c r="C96" s="45"/>
      <c r="D96" s="45"/>
      <c r="E96" s="45"/>
      <c r="F96" s="46"/>
      <c r="G96" s="47"/>
      <c r="H96" s="47"/>
      <c r="I96" s="47"/>
      <c r="J96" s="48"/>
      <c r="K96" s="49"/>
      <c r="L96" s="49"/>
      <c r="M96" s="49"/>
      <c r="N96" s="50"/>
    </row>
    <row r="97" spans="1:14" s="51" customFormat="1" ht="12.75" x14ac:dyDescent="0.25">
      <c r="A97" s="46"/>
      <c r="B97" s="52"/>
      <c r="C97" s="45"/>
      <c r="D97" s="45"/>
      <c r="E97" s="45"/>
      <c r="F97" s="46"/>
      <c r="G97" s="47"/>
      <c r="H97" s="47"/>
      <c r="I97" s="47"/>
      <c r="J97" s="48"/>
      <c r="K97" s="49"/>
      <c r="L97" s="49"/>
      <c r="M97" s="49"/>
      <c r="N97" s="50"/>
    </row>
    <row r="98" spans="1:14" s="51" customFormat="1" ht="12.75" x14ac:dyDescent="0.25">
      <c r="A98" s="81" t="s">
        <v>165</v>
      </c>
      <c r="B98" s="81"/>
      <c r="C98" s="81"/>
      <c r="D98" s="81"/>
      <c r="E98" s="81"/>
      <c r="F98" s="81"/>
      <c r="G98" s="81"/>
      <c r="H98" s="81"/>
      <c r="I98" s="81"/>
      <c r="J98" s="81"/>
      <c r="K98" s="81"/>
      <c r="L98" s="81"/>
      <c r="M98" s="81"/>
      <c r="N98" s="81"/>
    </row>
    <row r="99" spans="1:14" s="51" customFormat="1" ht="12.75" x14ac:dyDescent="0.25">
      <c r="A99" s="81" t="s">
        <v>166</v>
      </c>
      <c r="B99" s="81"/>
      <c r="C99" s="81"/>
      <c r="D99" s="81"/>
      <c r="E99" s="81"/>
      <c r="F99" s="81"/>
      <c r="G99" s="81"/>
      <c r="H99" s="81"/>
      <c r="I99" s="81"/>
      <c r="J99" s="81"/>
      <c r="K99" s="81"/>
      <c r="L99" s="81"/>
      <c r="M99" s="81"/>
      <c r="N99" s="81"/>
    </row>
    <row r="100" spans="1:14" s="51" customFormat="1" ht="12.75" x14ac:dyDescent="0.25">
      <c r="A100" s="81" t="s">
        <v>167</v>
      </c>
      <c r="B100" s="81"/>
      <c r="C100" s="81"/>
      <c r="D100" s="81"/>
      <c r="E100" s="81"/>
      <c r="F100" s="81"/>
      <c r="G100" s="81"/>
      <c r="H100" s="81"/>
      <c r="I100" s="81"/>
      <c r="J100" s="81"/>
      <c r="K100" s="81"/>
      <c r="L100" s="81"/>
      <c r="M100" s="81"/>
      <c r="N100" s="81"/>
    </row>
    <row r="101" spans="1:14" s="51" customFormat="1" ht="12.75" x14ac:dyDescent="0.25">
      <c r="A101" s="81" t="s">
        <v>168</v>
      </c>
      <c r="B101" s="81"/>
      <c r="C101" s="81"/>
      <c r="D101" s="81"/>
      <c r="E101" s="81"/>
      <c r="F101" s="81"/>
      <c r="G101" s="81"/>
      <c r="H101" s="81"/>
      <c r="I101" s="81"/>
      <c r="J101" s="81"/>
      <c r="K101" s="81"/>
      <c r="L101" s="81"/>
      <c r="M101" s="81"/>
      <c r="N101" s="81"/>
    </row>
    <row r="102" spans="1:14" s="51" customFormat="1" ht="12.75" x14ac:dyDescent="0.25">
      <c r="A102" s="81" t="s">
        <v>169</v>
      </c>
      <c r="B102" s="81"/>
      <c r="C102" s="81"/>
      <c r="D102" s="81"/>
      <c r="E102" s="81"/>
      <c r="F102" s="81"/>
      <c r="G102" s="81"/>
      <c r="H102" s="81"/>
      <c r="I102" s="81"/>
      <c r="J102" s="81"/>
      <c r="K102" s="81"/>
      <c r="L102" s="81"/>
      <c r="M102" s="81"/>
      <c r="N102" s="81"/>
    </row>
    <row r="103" spans="1:14" s="51" customFormat="1" ht="12.75" x14ac:dyDescent="0.25">
      <c r="A103" s="81" t="s">
        <v>170</v>
      </c>
      <c r="B103" s="81"/>
      <c r="C103" s="81"/>
      <c r="D103" s="81"/>
      <c r="E103" s="81"/>
      <c r="F103" s="81"/>
      <c r="G103" s="81"/>
      <c r="H103" s="81"/>
      <c r="I103" s="81"/>
      <c r="J103" s="81"/>
      <c r="K103" s="81"/>
      <c r="L103" s="81"/>
      <c r="M103" s="81"/>
      <c r="N103" s="81"/>
    </row>
    <row r="104" spans="1:14" s="51" customFormat="1" ht="12.75" x14ac:dyDescent="0.25">
      <c r="A104" s="81" t="s">
        <v>171</v>
      </c>
      <c r="B104" s="81"/>
      <c r="C104" s="81"/>
      <c r="D104" s="81"/>
      <c r="E104" s="81"/>
      <c r="F104" s="81"/>
      <c r="G104" s="81"/>
      <c r="H104" s="81"/>
      <c r="I104" s="81"/>
      <c r="J104" s="81"/>
      <c r="K104" s="81"/>
      <c r="L104" s="81"/>
      <c r="M104" s="81"/>
      <c r="N104" s="81"/>
    </row>
    <row r="105" spans="1:14" s="51" customFormat="1" ht="12.75" x14ac:dyDescent="0.25">
      <c r="A105" s="81" t="s">
        <v>172</v>
      </c>
      <c r="B105" s="81"/>
      <c r="C105" s="81"/>
      <c r="D105" s="81"/>
      <c r="E105" s="81"/>
      <c r="F105" s="81"/>
      <c r="G105" s="81"/>
      <c r="H105" s="81"/>
      <c r="I105" s="81"/>
      <c r="J105" s="81"/>
      <c r="K105" s="81"/>
      <c r="L105" s="81"/>
      <c r="M105" s="81"/>
      <c r="N105" s="81"/>
    </row>
    <row r="106" spans="1:14" s="51" customFormat="1" ht="49.5" customHeight="1" x14ac:dyDescent="0.25">
      <c r="A106" s="82" t="s">
        <v>216</v>
      </c>
      <c r="B106" s="82"/>
      <c r="C106" s="82"/>
      <c r="D106" s="82"/>
      <c r="E106" s="82"/>
      <c r="F106" s="82"/>
      <c r="G106" s="82"/>
      <c r="H106" s="82"/>
      <c r="I106" s="82"/>
      <c r="J106" s="82"/>
      <c r="K106" s="82"/>
      <c r="L106" s="82"/>
      <c r="M106" s="82"/>
      <c r="N106" s="82"/>
    </row>
    <row r="107" spans="1:14" s="53" customFormat="1" ht="17.25" customHeight="1" x14ac:dyDescent="0.25">
      <c r="A107" s="79" t="s">
        <v>174</v>
      </c>
      <c r="B107" s="79"/>
      <c r="C107" s="79"/>
      <c r="D107" s="79"/>
      <c r="E107" s="79"/>
      <c r="F107" s="79"/>
      <c r="G107" s="79"/>
      <c r="H107" s="79"/>
      <c r="I107" s="79"/>
      <c r="J107" s="79"/>
      <c r="K107" s="79"/>
      <c r="L107" s="79"/>
      <c r="M107" s="79"/>
      <c r="N107" s="79"/>
    </row>
    <row r="108" spans="1:14" ht="24.75" customHeight="1" x14ac:dyDescent="0.25">
      <c r="A108" s="80" t="s">
        <v>217</v>
      </c>
      <c r="B108" s="80"/>
      <c r="C108" s="80"/>
      <c r="D108" s="80"/>
      <c r="E108" s="80"/>
      <c r="F108" s="80"/>
      <c r="G108" s="80"/>
      <c r="H108" s="80"/>
      <c r="I108" s="80"/>
      <c r="J108" s="80"/>
      <c r="K108" s="80"/>
      <c r="L108" s="80"/>
      <c r="M108" s="80"/>
      <c r="N108" s="80"/>
    </row>
  </sheetData>
  <sheetProtection selectLockedCells="1" selectUnlockedCells="1"/>
  <mergeCells count="12">
    <mergeCell ref="B1:H1"/>
    <mergeCell ref="A107:N107"/>
    <mergeCell ref="A108:N108"/>
    <mergeCell ref="A98:N98"/>
    <mergeCell ref="A99:N99"/>
    <mergeCell ref="A100:N100"/>
    <mergeCell ref="A101:N101"/>
    <mergeCell ref="A102:N102"/>
    <mergeCell ref="A103:N103"/>
    <mergeCell ref="A104:N104"/>
    <mergeCell ref="A105:N105"/>
    <mergeCell ref="A106:N106"/>
  </mergeCells>
  <pageMargins left="0.31527777777777777" right="0.31527777777777777" top="0.55138888888888893" bottom="0.35416666666666669" header="0.51180555555555551" footer="0.51180555555555551"/>
  <pageSetup paperSize="9" scale="95" firstPageNumber="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FZJ6XTJY6WQ3-1352427771-317453</_dlc_DocId>
    <_dlc_DocIdUrl xmlns="f401bc6b-16ae-4eec-874e-4b24bc321f82">
      <Url>https://bbraun.sharepoint.com/sites/bbraun_eis_ltmedical/_layouts/15/DocIdRedir.aspx?ID=FZJ6XTJY6WQ3-1352427771-317453</Url>
      <Description>FZJ6XTJY6WQ3-1352427771-317453</Description>
    </_dlc_DocIdUrl>
  </documentManagement>
</p:properties>
</file>

<file path=customXml/itemProps1.xml><?xml version="1.0" encoding="utf-8"?>
<ds:datastoreItem xmlns:ds="http://schemas.openxmlformats.org/officeDocument/2006/customXml" ds:itemID="{8B043BB0-2BCA-4964-ADB8-0C5CECE77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742438-914E-495B-8071-5557CF5BA7F6}">
  <ds:schemaRefs>
    <ds:schemaRef ds:uri="http://schemas.microsoft.com/sharepoint/events"/>
  </ds:schemaRefs>
</ds:datastoreItem>
</file>

<file path=customXml/itemProps3.xml><?xml version="1.0" encoding="utf-8"?>
<ds:datastoreItem xmlns:ds="http://schemas.openxmlformats.org/officeDocument/2006/customXml" ds:itemID="{99C98DBE-8FC4-4159-A814-963A070A5A7F}">
  <ds:schemaRefs>
    <ds:schemaRef ds:uri="http://schemas.microsoft.com/sharepoint/v3/contenttype/forms"/>
  </ds:schemaRefs>
</ds:datastoreItem>
</file>

<file path=customXml/itemProps4.xml><?xml version="1.0" encoding="utf-8"?>
<ds:datastoreItem xmlns:ds="http://schemas.openxmlformats.org/officeDocument/2006/customXml" ds:itemID="{1B937077-3B8F-4226-9D6C-3452AD7675AB}">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Indre Grocke</cp:lastModifiedBy>
  <cp:lastPrinted>2022-09-22T07:32:43Z</cp:lastPrinted>
  <dcterms:created xsi:type="dcterms:W3CDTF">2018-06-07T09:13:00Z</dcterms:created>
  <dcterms:modified xsi:type="dcterms:W3CDTF">2022-09-22T12:18:07Z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2022-08-19T06:43:38Z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072ab1fc-1a6e-43b0-9632-83614253b2a8</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71455e25-8637-442f-9654-11593a02d724</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