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ad005.onehc.net\meddfsroot\dfs63\Healthcare\Baltics\LT_Shared\KONKURSAI\KONKURSAI FY23\KUL 674224 18 JUL Kraujo dujos\Siemens pasiūlymas\"/>
    </mc:Choice>
  </mc:AlternateContent>
  <xr:revisionPtr revIDLastSave="0" documentId="13_ncr:1_{1973BB35-6741-42A7-9D05-3530E23585A1}" xr6:coauthVersionLast="47" xr6:coauthVersionMax="47" xr10:uidLastSave="{00000000-0000-0000-0000-000000000000}"/>
  <bookViews>
    <workbookView xWindow="-120" yWindow="-120" windowWidth="29040" windowHeight="17640" tabRatio="840" xr2:uid="{00000000-000D-0000-FFFF-FFFF00000000}"/>
  </bookViews>
  <sheets>
    <sheet name="Bendr.reikalav_įrangai" sheetId="13" r:id="rId1"/>
    <sheet name="Bendr.reikalav_Reagentams" sheetId="12" r:id="rId2"/>
    <sheet name="1  dalis_1.1" sheetId="17" r:id="rId3"/>
    <sheet name="1 dalis 1.2. Perkami R_eks.m_l" sheetId="22" r:id="rId4"/>
    <sheet name="2 dalis 2.1. Tech. spec_II " sheetId="11" r:id="rId5"/>
    <sheet name="2 dalis.2.1.  R_Eks.m_II" sheetId="16" r:id="rId6"/>
  </sheets>
  <definedNames>
    <definedName name="_155.1">#REF!</definedName>
    <definedName name="OLE_LINK41" localSheetId="2">'1  dalis_1.1'!#REF!</definedName>
    <definedName name="OLE_LINK41" localSheetId="4">'2 dalis 2.1. Tech. spec_II '!#REF!</definedName>
    <definedName name="OLE_LINK41" localSheetId="5">'2 dalis.2.1.  R_Eks.m_II'!#REF!</definedName>
    <definedName name="OLE_LINK41" localSheetId="0">Bendr.reikalav_įrangai!#REF!</definedName>
    <definedName name="OLE_LINK41" localSheetId="1">Bendr.reikalav_Reagentams!#REF!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2" l="1"/>
  <c r="J9" i="22" s="1"/>
  <c r="F9" i="22" s="1"/>
  <c r="D34" i="16"/>
  <c r="I69" i="22"/>
  <c r="J69" i="22" s="1"/>
  <c r="F69" i="22" s="1"/>
  <c r="I68" i="22"/>
  <c r="I62" i="22"/>
  <c r="J62" i="22" s="1"/>
  <c r="F62" i="22" s="1"/>
  <c r="I55" i="22"/>
  <c r="J55" i="22" s="1"/>
  <c r="F55" i="22" s="1"/>
  <c r="I48" i="22"/>
  <c r="J48" i="22" s="1"/>
  <c r="F48" i="22" s="1"/>
  <c r="I41" i="22"/>
  <c r="J41" i="22" s="1"/>
  <c r="F41" i="22" s="1"/>
  <c r="I34" i="22"/>
  <c r="I27" i="22"/>
  <c r="J27" i="22" s="1"/>
  <c r="F27" i="22" s="1"/>
  <c r="I20" i="22"/>
  <c r="I13" i="22"/>
  <c r="F30" i="16"/>
  <c r="F29" i="16"/>
  <c r="J30" i="16"/>
  <c r="J29" i="16"/>
  <c r="I30" i="16"/>
  <c r="I29" i="16"/>
  <c r="F27" i="16"/>
  <c r="J27" i="16"/>
  <c r="I27" i="16"/>
  <c r="F22" i="16"/>
  <c r="F23" i="16"/>
  <c r="F24" i="16"/>
  <c r="F16" i="16"/>
  <c r="F17" i="16"/>
  <c r="F18" i="16"/>
  <c r="F10" i="16"/>
  <c r="F11" i="16"/>
  <c r="F12" i="16"/>
  <c r="F85" i="22"/>
  <c r="F84" i="22"/>
  <c r="J85" i="22"/>
  <c r="J84" i="22"/>
  <c r="F82" i="22"/>
  <c r="J81" i="22"/>
  <c r="F81" i="22" s="1"/>
  <c r="I82" i="22"/>
  <c r="J82" i="22" s="1"/>
  <c r="I81" i="22"/>
  <c r="I79" i="22"/>
  <c r="J79" i="22" s="1"/>
  <c r="F79" i="22" s="1"/>
  <c r="I78" i="22"/>
  <c r="J78" i="22" s="1"/>
  <c r="F78" i="22" s="1"/>
  <c r="J76" i="22"/>
  <c r="F76" i="22" s="1"/>
  <c r="J75" i="22"/>
  <c r="F75" i="22" s="1"/>
  <c r="I73" i="22"/>
  <c r="J73" i="22" s="1"/>
  <c r="F73" i="22" s="1"/>
  <c r="I72" i="22"/>
  <c r="J72" i="22" s="1"/>
  <c r="F72" i="22" s="1"/>
  <c r="I61" i="22"/>
  <c r="J61" i="22" s="1"/>
  <c r="F61" i="22" s="1"/>
  <c r="I59" i="22"/>
  <c r="J59" i="22" s="1"/>
  <c r="F59" i="22" s="1"/>
  <c r="I60" i="22"/>
  <c r="J60" i="22" s="1"/>
  <c r="F60" i="22" s="1"/>
  <c r="I58" i="22"/>
  <c r="J58" i="22" s="1"/>
  <c r="F58" i="22" s="1"/>
  <c r="J68" i="22"/>
  <c r="F68" i="22" s="1"/>
  <c r="I66" i="22"/>
  <c r="J66" i="22" s="1"/>
  <c r="F66" i="22" s="1"/>
  <c r="I67" i="22"/>
  <c r="J67" i="22" s="1"/>
  <c r="F67" i="22" s="1"/>
  <c r="I65" i="22"/>
  <c r="J65" i="22" s="1"/>
  <c r="F65" i="22" s="1"/>
  <c r="I54" i="22"/>
  <c r="J54" i="22" s="1"/>
  <c r="F54" i="22" s="1"/>
  <c r="I52" i="22"/>
  <c r="J52" i="22" s="1"/>
  <c r="F52" i="22" s="1"/>
  <c r="I53" i="22"/>
  <c r="J53" i="22" s="1"/>
  <c r="F53" i="22" s="1"/>
  <c r="I51" i="22"/>
  <c r="J51" i="22" s="1"/>
  <c r="F51" i="22" s="1"/>
  <c r="I47" i="22"/>
  <c r="J47" i="22" s="1"/>
  <c r="F47" i="22" s="1"/>
  <c r="I40" i="22"/>
  <c r="J40" i="22" s="1"/>
  <c r="F40" i="22" s="1"/>
  <c r="J34" i="22"/>
  <c r="F34" i="22" s="1"/>
  <c r="I33" i="22"/>
  <c r="J33" i="22" s="1"/>
  <c r="F33" i="22" s="1"/>
  <c r="I26" i="22"/>
  <c r="J26" i="22" s="1"/>
  <c r="F26" i="22" s="1"/>
  <c r="J20" i="22"/>
  <c r="F20" i="22" s="1"/>
  <c r="I19" i="22"/>
  <c r="J19" i="22" s="1"/>
  <c r="F19" i="22" s="1"/>
  <c r="J13" i="22"/>
  <c r="F13" i="22" s="1"/>
  <c r="I12" i="22"/>
  <c r="J12" i="22" s="1"/>
  <c r="F12" i="22" s="1"/>
  <c r="I45" i="22"/>
  <c r="J45" i="22" s="1"/>
  <c r="F45" i="22" s="1"/>
  <c r="I46" i="22"/>
  <c r="J46" i="22" s="1"/>
  <c r="F46" i="22" s="1"/>
  <c r="I44" i="22"/>
  <c r="J44" i="22" s="1"/>
  <c r="F44" i="22" s="1"/>
  <c r="I38" i="22"/>
  <c r="J38" i="22" s="1"/>
  <c r="F38" i="22" s="1"/>
  <c r="I39" i="22"/>
  <c r="J39" i="22" s="1"/>
  <c r="F39" i="22" s="1"/>
  <c r="I37" i="22"/>
  <c r="J37" i="22" s="1"/>
  <c r="F37" i="22" s="1"/>
  <c r="I31" i="22"/>
  <c r="J31" i="22" s="1"/>
  <c r="F31" i="22" s="1"/>
  <c r="I32" i="22"/>
  <c r="J32" i="22" s="1"/>
  <c r="F32" i="22" s="1"/>
  <c r="I30" i="22"/>
  <c r="J30" i="22" s="1"/>
  <c r="F30" i="22" s="1"/>
  <c r="I24" i="22"/>
  <c r="J24" i="22" s="1"/>
  <c r="F24" i="22" s="1"/>
  <c r="I25" i="22"/>
  <c r="J25" i="22" s="1"/>
  <c r="F25" i="22" s="1"/>
  <c r="I23" i="22"/>
  <c r="J23" i="22" s="1"/>
  <c r="F23" i="22" s="1"/>
  <c r="I17" i="22"/>
  <c r="J17" i="22" s="1"/>
  <c r="F17" i="22" s="1"/>
  <c r="I18" i="22"/>
  <c r="J18" i="22" s="1"/>
  <c r="F18" i="22" s="1"/>
  <c r="I16" i="22"/>
  <c r="J16" i="22" s="1"/>
  <c r="F16" i="22" s="1"/>
  <c r="I10" i="22"/>
  <c r="J10" i="22" s="1"/>
  <c r="F10" i="22" s="1"/>
  <c r="I11" i="22"/>
  <c r="J11" i="22" s="1"/>
  <c r="F11" i="22" s="1"/>
  <c r="J22" i="16"/>
  <c r="J23" i="16"/>
  <c r="J24" i="16"/>
  <c r="J11" i="16"/>
  <c r="J12" i="16"/>
  <c r="I22" i="16"/>
  <c r="I23" i="16"/>
  <c r="I24" i="16"/>
  <c r="I21" i="16"/>
  <c r="J21" i="16" s="1"/>
  <c r="F21" i="16" s="1"/>
  <c r="F25" i="16" s="1"/>
  <c r="I16" i="16"/>
  <c r="J16" i="16" s="1"/>
  <c r="I17" i="16"/>
  <c r="J17" i="16" s="1"/>
  <c r="I18" i="16"/>
  <c r="J18" i="16" s="1"/>
  <c r="I15" i="16"/>
  <c r="J15" i="16" s="1"/>
  <c r="F15" i="16" s="1"/>
  <c r="F19" i="16" s="1"/>
  <c r="I10" i="16"/>
  <c r="J10" i="16" s="1"/>
  <c r="I11" i="16"/>
  <c r="I12" i="16"/>
  <c r="I9" i="16"/>
  <c r="J9" i="16" s="1"/>
  <c r="F9" i="16" s="1"/>
  <c r="F13" i="16" s="1"/>
  <c r="D88" i="22" l="1"/>
  <c r="F63" i="22"/>
  <c r="F56" i="22"/>
  <c r="F70" i="22"/>
  <c r="F49" i="22"/>
  <c r="F42" i="22"/>
  <c r="F35" i="22"/>
  <c r="F28" i="22"/>
  <c r="F14" i="22"/>
  <c r="F21" i="22"/>
</calcChain>
</file>

<file path=xl/sharedStrings.xml><?xml version="1.0" encoding="utf-8"?>
<sst xmlns="http://schemas.openxmlformats.org/spreadsheetml/2006/main" count="773" uniqueCount="473">
  <si>
    <t>Eil. Nr.</t>
  </si>
  <si>
    <t>1.</t>
  </si>
  <si>
    <t>2.</t>
  </si>
  <si>
    <t>Eilės Nr.</t>
  </si>
  <si>
    <t>Jei tiekėjas numato, kad pateiktame pasiūlyme dalyvaus, tam tikrą įrangą atstovaus subrangovas, - tiekėjas turi pateikti informaciją apie subrangovus, kurių paslaugomis planuoja naudotis.</t>
  </si>
  <si>
    <t>Kalibravimo sistema</t>
  </si>
  <si>
    <t>Produkto pavadinimas</t>
  </si>
  <si>
    <t xml:space="preserve">Preliminarus tyrimų skaičius per 3 metus (36 mėn) </t>
  </si>
  <si>
    <t>Siūloma  fasuotė (nurodant, kiek tyrimų galima atlikti iš siūlomos fasuotės)</t>
  </si>
  <si>
    <t>Reagentų ir eksploatacinių medžiagų kiekis
nurodytam tyrimų skaičiui 
atlikti per 36 mėn.</t>
  </si>
  <si>
    <t>Reagentų ir eksploatacinių medžiagų, reikalingų vienam tyrimui atlikti, kaina, EUR su PVM</t>
  </si>
  <si>
    <t>PVM tarifas %</t>
  </si>
  <si>
    <t>Siūlomos fasuotės kaina EUR be PVM</t>
  </si>
  <si>
    <t>Siūlomos fasuotės kaina EUR su PVM</t>
  </si>
  <si>
    <t>Suma, EUR su PVM 36 mėn.</t>
  </si>
  <si>
    <t>Gamintojas, komercinis siūlomos prekės pavadinimas</t>
  </si>
  <si>
    <t xml:space="preserve">iki 2000 tyrimų </t>
  </si>
  <si>
    <t>...................  Reagentai ir eksploatacinės medžiagos (tiekėjas įrašo tikslius pavadinimus)</t>
  </si>
  <si>
    <t xml:space="preserve">Bendra vieno tyrimo kaina*: </t>
  </si>
  <si>
    <t>Viso pasiūlymo vertė - Eur be PVM</t>
  </si>
  <si>
    <t>Viso pasiūlymo vertė - Eur su PVM</t>
  </si>
  <si>
    <t>PASTABOS:</t>
  </si>
  <si>
    <t xml:space="preserve">6. Į vieno tyrimo skaičiavimo kainą taip pat privalo būti įskaičiuota įrangos privaloma techninė priežiūra, galimi remonto darbų kaštai.  </t>
  </si>
  <si>
    <t>7. Prašome nurodyti išsamią vieno tyrimo kainos skaičiavimo metodiką, jei į kainos skaičiavimą būtų įtraukiamos papildomos-neįvardytos išlaidos.</t>
  </si>
  <si>
    <t>1.1.</t>
  </si>
  <si>
    <t>Metabolitai: gliukozė, laktatai.</t>
  </si>
  <si>
    <t xml:space="preserve">iki 12600 tyrimų </t>
  </si>
  <si>
    <t>Vieno vieneto kaina**:</t>
  </si>
  <si>
    <t xml:space="preserve">iki 19800 tyrimų </t>
  </si>
  <si>
    <t>Kapiliarai</t>
  </si>
  <si>
    <t xml:space="preserve">iki 3600 tyrimų </t>
  </si>
  <si>
    <t>Švirkštai su adata</t>
  </si>
  <si>
    <t xml:space="preserve">iki 7200 tyrimų </t>
  </si>
  <si>
    <t>1.2.</t>
  </si>
  <si>
    <t>2.1.</t>
  </si>
  <si>
    <t>2.2.</t>
  </si>
  <si>
    <t>iki 1000 tyrimų</t>
  </si>
  <si>
    <t>1. "....................  Reagentai ir eksploatacinės medžiagos (įrašyti tikslius pavadinimus)" - tiekėjas privalo įvertinti ir nurodyti (įrašyti) visas reikiamas sudedamąsias dalis tyrimams atlikti su siūlomais analizatoriais: reagentus, kalibracines ir kontrolines medžiagas, bei visas papildomos priemones (skiedikliai, plovikliai, ir visos kitos, pagal gamintojo nurodomus metodinius protokolus).</t>
  </si>
  <si>
    <t>2.  Pateikti reikalingą reagentų ir eksploatacinių medžagų, įskaitant kalibracinių (pagal gamintojo rekomendacijas) ir kontrolinių medžiagų kiekį bei joms atlikti reikalingų testų skaičių (atliekant visų pasiūlytų kokybės kontrolės lygių (priklausomai nuo gamintojo 3-4 lygiai) matavimus kiekvieną dieną), nurodytam tyrimų skaičiui per 36 mėn. atlikti.</t>
  </si>
  <si>
    <t>3. Pateikti visų reagentų ir eksploatacinių medžagų, kalibracinių ir kontrolinių medžiagų, bei visų papildomų priemonių bendrą sąrašą.</t>
  </si>
  <si>
    <t xml:space="preserve">4. *ženklas nurodo, jog lentelės grafoje, prašome teikiančių pasiūlymus tiekėjų pateikti vieno tyrimo kainos apskaičiavimą, į kurį privalo įeiti: detali reagentų, kalibracinių ir kontrolinių medžiagų, bei visų papildomų priemonių (reikalingų vienam tyrimui atlikti) kaina. </t>
  </si>
  <si>
    <t>Pirkėjas, esant būtinumui, turi teisę sutarties priede nurodytą prekių kiekį (-ius) didinti arba mažinti, neviršydamas bendros sutarties kainos.</t>
  </si>
  <si>
    <t>Bendrieji reikalavimai</t>
  </si>
  <si>
    <t xml:space="preserve">Tiekėjo garantijos, įsipareigojimai, reikalavimo ar jo įvykdymo patvirtinimas </t>
  </si>
  <si>
    <t>Tiekėjo pavadinimas, įmonės kodas, el.paštas, telefonas</t>
  </si>
  <si>
    <t xml:space="preserve">Įranga turi būti sertifikuoti naudojimui Europos sąjungoje, ženklinti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</si>
  <si>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 xml:space="preserve">Tiekėjai ar gamintojų atstovai turi pravesti detalų personalo mokymą darbui su siūlomais analizatoriais (ir visa susijusia įranga), turi būti pateiktas išsamus, patogus naudojimui darbo/vartotojo vadovas: išsamus klaidų, perspėjimų paaiškinimas ir būtinų veiksmų atlikimas; aptarnavimo procedūrų paaiškinimas ir vaizdinis pateikimas, bei visa kita informacija susijusi su analizatoriais (įranga), tyrimų atlikimo procesu. </t>
  </si>
  <si>
    <t>Tiekėjai ir/ar gamintojų atstovai turi garantuoti personalo konsultavimą techniniais, metodiniais, bei reagentų, kontrolinių medžiagų ir kitų eksploatacinių medžiagų naudojimo, klausimais visą sutarties laikotarpį.</t>
  </si>
  <si>
    <t>Turi būti pateiktas sąrašas atsakingų darbuotojų (inžinieriai, vadybininkai, konsultantai ar kiti specialistai), jų kontaktiniai duomenys (telefonas, e-paštas) į kuriuos galėtų kreiptis laboratorijos/ligoninės personalas darbo dienomis 8-18 val. (iškilus klausimams, susijusiems su įranga, tyrimo procesu, reagentais ir eksploatacinėmis medžiagomis, logistika ir kt.) bei  24 valandas/7 dienas per savaitę (skubiais/neatidėliotinais atvejais dėl įrangos veikimo sutrikimų).</t>
  </si>
  <si>
    <t>Tiekėjai sutarties vykdymo laikotarpiu turi kuo skubiau informuoti vartotoją  ir atlikti  gamintojo pateiktus/numatytus programinės įrangos versijų pakeitimus/atnaujinimus, bei pateikti detalią informaciją apie pakeitimus, atnaujinimus, įtaką pacientų tyrimų rezultatams ir kita.</t>
  </si>
  <si>
    <t>Tiekėjas privalo savo sąskaita užtikrinti pateiktos įrangos techninę priežiūrą, galimų defektų ir/ar gedimų šalinimą/remontą/atnaujinimą visą panaudos sutarties galiojimo laikotarpiu. Techninė priežiūra turi būti vykdoma griežtai laikantis įrangos gamintojo nurodytu dažnumu  (pvz. ketvirtinės, mėnesinės, metinės ir kita) ir rekomenduojamu įrangos dalių/ priemonių/ eksploatacinių  medžiagų savalaikiu pakeitimu, kad tyrimų atlikimui būtų naudojama techniškai tvarkinga įranga. Tiekėjai turi pateikti detalų, gamintojo reglamentuotą tiekėjų ar gamintojo atstovų atliekamą įrangos/analizatorių/sistemos/programinės įrangos techninių priežiūrų/atnaujinimų/remonto planą (atlikimo dažnis, procedūros ir kita).</t>
  </si>
  <si>
    <t>Įrangos galimų defektų ir/ar gedimų/ sutrikimų nustatymas turi būti pradedamas nedelsiant (darbo dienomis) nuotoliniu būdu po pranešimo gavimo apie iškilusius nesklandumus. Nepavykus nustatyti galimų defektų ir/ar gedimų/ sutrikimų priežasties nuotoliniu būdu - gamintojo įgaliotas serviso inžinierius per 24 val. po oficialaus gavėjo pranešimo privalo nustatyti galimų defektų ir/ar gedimų/ sutrikimų priežastis ir pagal galimybes atlikti šalinimo veiksmus (remontą) darbo vietoje. Įranga turi būti sutaisyta ne vėliau kaip per 3 darbo dienas.</t>
  </si>
  <si>
    <t>Tiekėjai turi garantuoti kvalifikuotą techninį įrangos aptarnavimą, remontą, atliekamą gamintojo įgaliotų serviso inžinierių, vadovaujantis Lietuvos Respublikos Sveikatos apsaugos ministro įsakymais bei kitais galiojančiais teisės aktais.</t>
  </si>
  <si>
    <t xml:space="preserve">Visi reagentai ir eksploatacinės medžiagos turi būti sertifikuoti naudojimui Europos sąjungoje, ženklinti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</si>
  <si>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Pasiūlyme turi būti pateikti visi reagentai ir eksloatacinės medžiagos reikalingi tyrimams atlikti, pagal numatytas gamintojo rekomendacijas.</t>
  </si>
  <si>
    <t>Reagentų ir eksploatacinių medžiagų galiojimas pristatymo metu - ne mažesnis nei 3 mėn. (galimybė iš anksto žinoti pristatomų reagentų ir eksploatacinių medžiagų galiojimo laikus).</t>
  </si>
  <si>
    <t>Būtina: Turi būti pateikti tokie reagentų ir eksploatacinių medžiagų pakuočių dydžiai ir kiekiai, kurie būtų racionaliai/ekonomiškai panaudojami (įvertinti planuojamą atlikti tyrimų skaičių; reagentų ir eksploatacinių medžiagų galiojimo laiką pradėjus naudoti; kokybės kontrolės tyrimų atlikimą, jei tam naudojami testai iš reagentų pakuotės ir kita).</t>
  </si>
  <si>
    <t>Cheminių medžiagų tiekėjas kartu su cheminėmis medžiagomis privalo pateikti nustatytus reikalavimus atitinkančius saugos duomenų lapus (nuo 2021-01-01 saugos duomenų lapai turi būti parengti ir atnaujinti pagal Komisijos reglamentą (ES) Nr. 2020/878)</t>
  </si>
  <si>
    <t xml:space="preserve">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</si>
  <si>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TECHNINĖ SPECIFIKACIJA</t>
  </si>
  <si>
    <t>Techninis parametras</t>
  </si>
  <si>
    <t>Reikalaujama techninio parametro reikšmė</t>
  </si>
  <si>
    <t>Siūlomo parametro atitikimas, konkreti parametro reikšmė ir atitikimo patvirtinimas (tiekėjas privalo pateikti gamintojo katalogus/prekių aprašymus, kuriuose būtų nurodyta tiksli informacija, pagrindžianti prekės atitikimą techninei specifikacijai; turi būti nurodytas puslapis, kataloge/prekės aprašyme turi būti pabrauktas ir pažymėtas atitikimas reikalaujamiems techniniams parametrams)*</t>
  </si>
  <si>
    <t>*</t>
  </si>
  <si>
    <t>Paskirtis</t>
  </si>
  <si>
    <t xml:space="preserve">Būtina: </t>
  </si>
  <si>
    <t>POC analizatorių duomenų valdymo programinė įranga - 2 vnt. skirtinguose padaliniuose (Filialas "Klaipėdos ligoninė"; filialas "Jūrininkų ligoninė").</t>
  </si>
  <si>
    <t>Visi analizatoriai turi būti vieno gamintojo ir vieno tiekėjo (pavadinimas, tipas/modelis, gamintojas, kilmės šalis).</t>
  </si>
  <si>
    <t xml:space="preserve">Įrangos pagaminimo metai </t>
  </si>
  <si>
    <t>Matavimo principas, metodai</t>
  </si>
  <si>
    <t>Matavimo principas - POC technologija, kasetinis. Matavimo metodai - elektrocheminis (potenciometrinis, voltamperometrinis), jonų selektyvinis, spektrofotometrinis, optinis ar kiti, priklausomai nuo matuojamų analičių.</t>
  </si>
  <si>
    <t>Būtina: analizatoriai turi matuoti šiuos tyrimus/analites:</t>
  </si>
  <si>
    <t>Matuojami tyrimai/analitės</t>
  </si>
  <si>
    <t xml:space="preserve">pH </t>
  </si>
  <si>
    <t>Kraujo dujos: pCO2, pO2.</t>
  </si>
  <si>
    <t>Elektrolitai: K+, Na+, Cl‾, Ca2+.</t>
  </si>
  <si>
    <t>Oksimetrija:  bendras hemoglobinas (tHb), methemoglobinas (MetHb), karboksihemoglobinas (COHb), deoksihemoglobinas (HHb), oksihemoglobinas (O2H).</t>
  </si>
  <si>
    <t>Kraujo dujų, pH, elektrolitų, metabolitų, oksimetrijos tyrimų atlikimui skirti automatiniai kasetiniai analizatoriai  - 9 vnt:</t>
  </si>
  <si>
    <t>- Filialas "Klaipėdos ligoninė" - 5 vnt.;</t>
  </si>
  <si>
    <t>- Filialas "Jūrininkų ligoninė" - 4 vnt.;</t>
  </si>
  <si>
    <r>
      <t xml:space="preserve">Bendras bilirubinas ir/arba neonatalinis bilirubinas (viršutinė matavimo riba turi būti ne mažesnė nei 500 </t>
    </r>
    <r>
      <rPr>
        <sz val="11"/>
        <color indexed="8"/>
        <rFont val="Calibri"/>
        <family val="2"/>
        <charset val="186"/>
      </rPr>
      <t>µ</t>
    </r>
    <r>
      <rPr>
        <sz val="11"/>
        <color indexed="8"/>
        <rFont val="Times New Roman"/>
        <family val="1"/>
        <charset val="186"/>
      </rPr>
      <t>mol/L).</t>
    </r>
  </si>
  <si>
    <t>Išskaičiuojamieji/išvestiniai tyrimai/analitės</t>
  </si>
  <si>
    <t>Turi būti galimybė pasirinkti šiuos išskaičiuojamus/išvestinius tyrimus/analites: Hct, bikarbonatai HCO3- (act; std), BE (B; Ecf), deguonies saturacija (sO2),  cCa2+ (7.40),  RI, p50, Anion gap. Prašome pateikti visų galimų  išskaičiuojamųjų/išvestinių tyrimų/analičių sąrašą.</t>
  </si>
  <si>
    <t xml:space="preserve">Analizatorius ir susijusios įrangos mobilumas </t>
  </si>
  <si>
    <t>Analizatorius ir susijusi įranga turi būti mobilūs, tiekėjai turi pasiūlyti specialų staliuką analizatoriui, kuris būtų mobilus, su specialiomis lentynėlėmis priemonėms bei nepertraukiamam maitinimo šaltiniui pasidėti.</t>
  </si>
  <si>
    <t>Analizatoriaus veikimo užtikrinimas</t>
  </si>
  <si>
    <t>Reagentų, kalibravimo ir kontrolinių medžiagų, ploviklių ir kitų eksploatacinių medžiagų komplektacija</t>
  </si>
  <si>
    <t>Būtina: Reagentai, kalibravimo ir kontrolinės medžiagos, plovikliai ir kitos eksploatacinės medžiagos turi būti sukomplektuoti keičiamose kasetėse/talpose (lengvas naudojimas/pakeitimas, be papildomų aptarnavimo procedūrų).</t>
  </si>
  <si>
    <t xml:space="preserve">Reagentų pakuočių dydžiai </t>
  </si>
  <si>
    <t>Tyrimo atlikimo laikas</t>
  </si>
  <si>
    <t>Turi būti ne ilgesnis nei 120 sekundžių.</t>
  </si>
  <si>
    <t>Tyrimų atlikimui naudojami ėminiai/mėginiai</t>
  </si>
  <si>
    <t>Ėminių/mėginių padavimas į analizatorių</t>
  </si>
  <si>
    <t xml:space="preserve">1. Analizatoriuose turi būti saugus, universalus automatinis ėminio/mėginio įsiurbėjas, pritaikytas švirkštams, kapiliarams, ampulėms. </t>
  </si>
  <si>
    <t xml:space="preserve">2. Jei ėminio/mėginio įsiurbėjas nėra pritaikytas tiesioginiam ėminio/mėginio paėmimui iš ampulės, turi būti pasiūlyti adapteriai ampulėms. </t>
  </si>
  <si>
    <t xml:space="preserve">1. 100-250 </t>
  </si>
  <si>
    <t>2. 300-400</t>
  </si>
  <si>
    <t>3. 600-750</t>
  </si>
  <si>
    <t>Ėminių/mėginių paėmimo sistemos</t>
  </si>
  <si>
    <t>Būtina:</t>
  </si>
  <si>
    <t>4. Turi būti pasiūlytos ėminių/mėginių paėmimo sistemos arteriniam/veniniam kraujui paimti: pilnai paruošti naudojimui su antikoaguliantu švirkštai su adata bei su apsauga nuo kontakto su oru, pritaikyti darbui su siūlomu analizatoriumi, švirkšto talpa - pageidautina ne mažiau 1 ml, bet ne daugiau 3 ml. Švirkštai turi būti supakuoti po vieną.</t>
  </si>
  <si>
    <t>5.  Turi būti pasiūlytos ėminių/mėginių paėmimo sistemos arteriniam/veniniam kraujui paimti: pilnai paruošti naudojimui su antikoaguliantu švirkštai be adatos bei su apsauga nuo kontakto su oru, pritaikyti darbui su siūlomu analizatoriumi, švirkšto talpa - pageidautina ne mažiau 1 ml, bet ne daugiau 3 ml. Švirkštai turi būti supakuoti po vieną.</t>
  </si>
  <si>
    <t>Interferencija elektrolitų tyrimams</t>
  </si>
  <si>
    <t>Ėminių/mėginių paėmimo sistemose naudojamas antikoaguliantas neturi turėti įtakos (interferencijos) elektrolitų tyrimo rezultatams.</t>
  </si>
  <si>
    <t>Apsauga nuo kraujo krešulių susidarymo</t>
  </si>
  <si>
    <t xml:space="preserve">Ėminių/mėginių paėmimo sistemose naudojamas antikoaguliantas turi apsaugoti ėminius/mėginius nuo kraujo krešulių susidarymo. </t>
  </si>
  <si>
    <t>Krešulių detekcijos sistema</t>
  </si>
  <si>
    <t>Būtina: Analizatoriuje turi būti krešulių detekcijos sistema.</t>
  </si>
  <si>
    <t>1. Analizatoriuje turi būti automatinė (be vartotojo įsikišimo) kalibracija numatytais laiko tarpais, užtikrinanti stabilų analizatoriaus darbą visą parą.</t>
  </si>
  <si>
    <t>2. Kalibracinės medžiagos (Kalibratoriai) turi būti integruoti kasetėje.</t>
  </si>
  <si>
    <t>Kokybės kontrolės sistema</t>
  </si>
  <si>
    <t>1. Kokybės kontrolės sistema turi būti automatinė,  integruota kasetėje.</t>
  </si>
  <si>
    <t>2. Kokybės kontrolė turi būti - ne mažiau 3 skirtingų lygių, apimančių normą ir patologiją, klinikinio sprendimo ribą ar kita; žinomų reikšmių, apimančios visus tyrimų metodus ir pageidaujamus atlikti matuojamus tyrimus/analites, su priskirtųjų analizinių verčių duomenimis (nurodytas vidurkis, ± 2-3SD intervalo ribos).</t>
  </si>
  <si>
    <t>4. Turi būti galimybė nuotoliniu būdu vartotojui įvertinti kokybės kontrolės rezultatų duomenis (rezultatai, grafinis rezultatų vaizdavimas, statistinė analizė ir kita) per tarpinę, POC analizatorių duomenų valdymo programinę įrangą.</t>
  </si>
  <si>
    <t>Analizatorių reagentų ir eksploatacinių medžiagų valdymas</t>
  </si>
  <si>
    <t>Būtina: Tiesioginis dirbančiųjų su analizatoriumi  ir nuotoliniu būdu per tarpinę,  POC analizatorių duomenų valdymo programinę įrangą - įvertinti ir kontroliuoti naudojamų reagentų ir kitų eksploatacinių medžiagų panaudojimą, bei atliekamų tyrimų skaičių.</t>
  </si>
  <si>
    <t>Darbo/naudotojo vadovas</t>
  </si>
  <si>
    <t xml:space="preserve">Būtina. Turi būti pateiktas išsamus patogus naudojimui darbo/naudotojo vadovas: išsamus klaidų, perspėjimų paaiškinimas ir būtinų veiksmų atlikimas; aptarnavimo procedūrų paaiškinimas, vaizdinis pateikimas, bei visa kita informacija susijusi su analizatoriumi, tyrimų atlikimo procesu. </t>
  </si>
  <si>
    <t>Mokomoji/parodomoji informacija</t>
  </si>
  <si>
    <t xml:space="preserve">Būtina: Analizatoriuje turi būti integruota būtinoji mokomoji/parodomoji informacija dirbančiam personalui. </t>
  </si>
  <si>
    <t>Brūkšninių kodų identifikavimo sistema</t>
  </si>
  <si>
    <t>Būtina: Turi būti integruotas vidinis ar išorinis brūkšninių kodų skaitytuvas.</t>
  </si>
  <si>
    <t>Rezultatų spausdinimas</t>
  </si>
  <si>
    <t>Turi būti galimybė atspausdinti tyrimų rezultatų protokolus.</t>
  </si>
  <si>
    <t>Analizatoriaus klaidų/pranešimų/sutrikimų valdymas</t>
  </si>
  <si>
    <t xml:space="preserve">Būtina: Turi būti vartotojui patogus klaidų/pranešimų/sutrikimų valdymas - įspėjamaisiais žymėjimais ar garsiniais signalais. </t>
  </si>
  <si>
    <t>Analizatorių priežiūra</t>
  </si>
  <si>
    <t>1. Vartotojo atliekama analizatoriaus priežiūra turi būti minimali, numatytos priežiūros procedūros neturi viršyti 10 min per dieną.</t>
  </si>
  <si>
    <t>2. Turi būti pateiktas detalus, personalui priskirtas atlikti, analizatorių priežiūros planas, atliekamos procedūros - kas dieninės, savaitinės, mėnesinės, kitos ir joms atlikti reikalingos/sunaudojamos priemonės (pagal gamintojo instrukcijas) bei joms atlikti nustatytas/skiriamas laikas.</t>
  </si>
  <si>
    <t>Integracija į ligoninės turimą laboratorijos informacinę sistemą (LIS).</t>
  </si>
  <si>
    <t xml:space="preserve">1.Analizatoriai turi integruotis į ligoninės turimą laboratorijos informacinę sistemą (LIS). Tyrimams gauti iš LIS / tyrimų rezultatus nusiųsti į LIS turi palaikyti ASTM arba HL7 v2 standartus. </t>
  </si>
  <si>
    <t xml:space="preserve">2. Turi būti paciento ėminių duomenų įvedimas tyrimų atlikimui ir rezultatų perdavimas užsakovui: per HIS/LIS ir tradiciniu būdu (įvedimas: ėminio/paciento/užsakovo identifikacija ir kita; perdavimas/ataskaitos: spausdintas variantas). </t>
  </si>
  <si>
    <t>3. Analizatoriuuose turi būti integruota vartotojui patogi kokybės kontrolės valdymo sistema: kontrolinių medžagų tyrimo rezultatų pateikimas/peržiūra/analizė, grafinis vaizdavimas, ataskaitų pateikimas ir analizės duomenys pagal kriterijus (vidurkis, SD ribos, CV(%), kokybės kontrolės lygius, serijos numerius ir kita) arba lygiaverčiai duomenys gaunami per POC analizatorių duomenų valdymo programinę įrangą.</t>
  </si>
  <si>
    <t xml:space="preserve">5. Turi būti galimybė užprogramuoti kontrolių atlikimo laiką. </t>
  </si>
  <si>
    <t>Analizatorių  jungtis prie POC analizatorių duomenų valdymo programinės įrangos</t>
  </si>
  <si>
    <t xml:space="preserve">1. Visi siūlomi analizatoriai, skirti kraujo dujų, pH, elektrolitų, metabolitų, oksimetrijos tyrimų atlikimui turi jungtis prie POC duomenų valdymo programinės įrangos, su atskiru serveriu. </t>
  </si>
  <si>
    <t>POC analizatorių duomenų valdymo programos funkcionalumas</t>
  </si>
  <si>
    <t>1. Turi būti užtikrintas vidaus kokybės kontrolės (papildomas atlikimo užsakymas, peržiūra, vertinimas ir kt) bei gautų vidaus kokybės kontrolės rezultatų duomenų (grafinis vaizdavimas, statistinių ataskaitų pateikimas, analizės duomenys pagal kriterijus (vidurkis, SD ribos, CV(%), kokybės kontrolės lygius, serijos numerius ir kita)) valdymas.</t>
  </si>
  <si>
    <t>2. Turi būti galimybė prie siūlomos POC analizatorių duomenų valdymo programinės įrangos jungti ir kitų gamintojų/tiekėjų kraujo dujų, pH, elektrolitų, metabolitų, oksimetrijos tyrimų atlikimui skirtus (POC technologijos) analizatorius (ne mažiau 3 papildomų analizatorių).</t>
  </si>
  <si>
    <t>2. Turi būti užtikrintas kalibravimo valdymas (papildomas atlikimo užsakymas, nepavykusių kalibravimo klaidų/sutrikimų peržiūra ir kita).</t>
  </si>
  <si>
    <t>3. Turi būti prijungtų analizatorių būklės stebėsena, kontroliavimas, valdymo galimybės (klaidų, sutrikimų, gedimų, reagentų ir eksploatacinių medžiagų kiekio/likučių peržiūra/įvertinimas ir kita).</t>
  </si>
  <si>
    <t>4. Turi būti dirbančiųjų bei prisijungiančiųjų prie duomenų valdymo programos kontrolės ir/ar apskaitos galimybės.</t>
  </si>
  <si>
    <t>2. Tiekėjas turi pateikti įrodančius dokumentus (jei būtų siūlomos ne analizatoriaus gamintojo), kad siūlomos ėminių/mėginių paėmimo sistemos yra tinkamos darbui su siūlomais analizatoriais (analizatorių gamintojo validuotos/patvirtintos, skirtos kraujo dujų, pH, elektrolitų, metabolitų, oksimetrijos tyrimų atlikimui).</t>
  </si>
  <si>
    <t>Automatiniai, kasetiniai, mobilūs kraujo dujų, pH, elektrolitų, metabolitų, oksimetrijos tyrimų atlikimui skirti analizatoriai (1 kasetė - 1 pacientui).</t>
  </si>
  <si>
    <t>Kraujo dujų, pH, elektrolitų, metabolitų, oksimetrijos tyrimų atlikimui skirti automatiniai, kasetiniai, mobilūs analizatoriai  - 3 vnt:</t>
  </si>
  <si>
    <t>- Filialas "Klaipėdos ligoninė" - 2 vnt.;</t>
  </si>
  <si>
    <t>- Filialas "Jūrininkų ligoninė" - 1 vnt.;</t>
  </si>
  <si>
    <t>Kraujo dujų, pH, elektrolitų, metabolitų, oksimetrijos tyrimų atlikimui skirti analizatoriai ir kita įranga</t>
  </si>
  <si>
    <t>1. Įranga turi būti vieno tiekėjo.</t>
  </si>
  <si>
    <t>2. Įranga turi būti sertifikuota naudojimui Europos sąjungoje, ženklinta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t>
  </si>
  <si>
    <t>3. Kraujo dujų, pH, elektrolitų, metabolitų, oksimetrijos tyrimų atlikimui skirtas analizatorius turi būti automatinis, kasetinis - neturi būti keičiamų elektrodų, membranų ir dujų balionų; turi būti minimalūs priežiūros, aptarnavimo reikalavimai, skirti darbui prie paciento (POC technologija).</t>
  </si>
  <si>
    <t>4. Turi būti pasiūlyta ir įdiegta POC analizatorių duomenų valdymo programinė įranga, kad vartotojai nuotoliniu būdu galėtų įvertinti analizatoriaus veiklos duomenis (kalibravimo, kokybės kontrolės duomenis, reagentus, eksploatacines medžiagas, gedimus ar veikimo sutrikimus ir kt.) per tarpinę, POC analizatorių duomenų valdymo programinę įrangą.</t>
  </si>
  <si>
    <t>6. Tyrimų atlikimas turi būti tais pačiais tyrimo metodais, naudojant tinkančius siūlomiems analizatoriams reagentus bei visas eksploatacines medžiagas, kad būtų užtikrintas racionalus jų panaudojimas.</t>
  </si>
  <si>
    <t>3. Analizatoriai turi būti automatiniai, mobilūs, kasetiniai (1 kasetė- 1 pacientui) - turi būti minimalūs priežiūros, aptarnavimo reikalavimai, skirti darbui prie paciento (POC technologija), veikiantys pakraunamos baterijos principu.</t>
  </si>
  <si>
    <t>5. Turi būti numatyta ir pateikta visa susijusios įrangos komplektacija, priedai, papildomos priemonės, darbui su siūlomais analizatoriais (pvz. pakraunama baterija, nepertraukiamas maitinimo šaltinis, spausdintuvas ir visa kita), kurie yra reikalingi įrangos veikimo užtikrinimui.</t>
  </si>
  <si>
    <t>Matavimo principas - POC technologija, kasetinis. Matavimo metodai - amperometrinis, potenciometrinis, konduktometrinis ar kiti, priklausomai nuo matuojamų analičių.</t>
  </si>
  <si>
    <t>Turi būti galimybė pasirinkti šiuos išskaičiuojamus/išvestinius tyrimus/analites: Hemoglobinas, bikarbonatai HCO3-(aktualūs), BE (B; Ecf), deguonies saturacija (sO2), Anion gap. Prašome pateikti visų galimų  išskaičiuojamųjų/išvestinių tyrimų/analičių sąrašą.</t>
  </si>
  <si>
    <t>Būtina: Analizatoriai turi būti pritaikyti matuoti įvairius ėminio/mėginio tipus: arterinis, veninis, kapiliarinis kraujas.</t>
  </si>
  <si>
    <t>Ėminių/mėginių tūris matuojamiems tyrimams/analitėms</t>
  </si>
  <si>
    <t>Būtina: Automatinė (be vartotojo įsikišimo) kalibracija, integruota kasetėje.</t>
  </si>
  <si>
    <t>Būtina. Turi būti kelių tipų kokybės kontrolės sistema:</t>
  </si>
  <si>
    <t>1. Elektroninė kokybės kontrolė -  naudojama analizatoriaus darbo kokybės patikrinimui.</t>
  </si>
  <si>
    <t>Duomenų nuskaitymas</t>
  </si>
  <si>
    <t>Būtina: Turi būti integruoti brūkšninių kodų skaitytuvai.</t>
  </si>
  <si>
    <t>Analizatorių atminties talpa</t>
  </si>
  <si>
    <t xml:space="preserve">Būtina: Ne mažiau 500 tyrimų rezultatų. </t>
  </si>
  <si>
    <t>Programinė įranga - klaidų/pranešimų/sutrikimų valdymas</t>
  </si>
  <si>
    <t xml:space="preserve">1. Tiekėjai turi pasiūlyti saugias ėminių/mėginių paėmimo sistemas, tinkančias visiems ėminio/mėginio tipams (arterinis, veninis, kapiliarinis kraujas) bei priemones apsaugančias ėminius/mėginius nuo sąlyčio su oru iki tyrimo atlikimo, bei pašalinančios oro burbulus. </t>
  </si>
  <si>
    <t>2. Kokybės kontrolė, naudojant kontrolines medžiagas - turi būti ne mažiau dviejų lygių, pageidautina 3 lygių, apimančių normą ir patologiją, klinikinio sprendimo ribą ar kita; žinomų reikšmių, apimančios visus tyrimų metodus ir pageidaujamus atlikti matuojamus tyrimus/analites, su priskirtųjų analizinių verčių duomenimis (nurodytas vidurkis, ± 2-3SD intervalo ribos).</t>
  </si>
  <si>
    <t xml:space="preserve">Būtina: Analizatoriuose turi būti saugus ėminio/mėginio įsiurbėjas, pritaikytas švirkštams, kapiliarams, ampulėms. Jei ėminio/mėginio įsiurbėjas nėra pritaikytas tiesioginiam ėminio paėmimui iš kapiliaro, ampulės - turi būti pasiūlyti tinkami adapteriai ar kitos papildomos priemonės. </t>
  </si>
  <si>
    <t>3. Turi būti galimybė vartotojui vertinti kokybės kontrolės rezultatų duomenis per tarpinę, POC analizatorių duomenų valdymo programinę įrangą.</t>
  </si>
  <si>
    <t>Specialios ėminių/mėginių  paėmimo sistemos (arteriniam/veniniam/kapiliariniam kraujui)</t>
  </si>
  <si>
    <t>1. "....................  Reagentai ir eksploatacinės medžiagos (įrašyti tikslius pavadinimus)" - tiekėjas privalo įvertinti ir nurodyti (įrašyti) visas reikiamas sudedamąsias dalis tyrimams atlikti su siūlomais analizatoriais: reagentus, kontrolines medžiagas, bei visas papildomos priemones pagal gamintojo nurodomus metodinius protokolus.</t>
  </si>
  <si>
    <t>2.  Pateikti reikalingą reagentų ir eksploatacinių medžagų, įskaitant ir kontrolinių medžiagų kiekį bei joms atlikti reikalingų testų skaičių (atliekant ne rečiau kaip 1k/savaitę, pradėjus naudoti naujos reagentų serijos/partijos pakuotę, po remonto ir/ar techninės priežiūros procedūrų, ne mažiau kaip 2 kokybės kontrolės lygius, nurodytam tyrimų skaičiui per 36 mėn. atlikti.</t>
  </si>
  <si>
    <t>3. Pateikti visų reagentų ir eksploatacinių medžagų, kontrolinių medžiagų, bei visų papildomų priemonių bendrą sąrašą.</t>
  </si>
  <si>
    <t xml:space="preserve">4. *ženklas nurodo, jog lentelės grafoje, prašome teikiančių pasiūlymus tiekėjų pateikti vieno tyrimo kainos apskaičiavimą, į kurį privalo įeiti: detali reagentų, kontrolinių medžiagų, bei visų papildomų priemonių (reikalingų vienam tyrimui atlikti) kaina. </t>
  </si>
  <si>
    <t xml:space="preserve"> 5.**ženklas nurodo, jog lentelės grafoje, prašome teikiančių pasiūlymus tiekėjų pateikti paėmimo sistemų, skirtų visiems ėminių/mėginių tipams (arterinias, veninis, kapiliarinis kraujas) paimti, vieno vieneto kainą.</t>
  </si>
  <si>
    <t>iki 750 tyrimų</t>
  </si>
  <si>
    <t>Pasiūlyme turi būti pateikta vartotojo pasirinkimui skirtingo dydžio (ne mažiau 3) reagentų pakuotės (reagentų pakuotės dydis/galimų atlikti tyrimų skaičius iš pakuotės), atsižvelgiant į panuojamą/preliminarų nurodytą tyrimų skaičių:</t>
  </si>
  <si>
    <t>1.3.</t>
  </si>
  <si>
    <r>
      <t xml:space="preserve">Analizatorius Nr. 1 </t>
    </r>
    <r>
      <rPr>
        <b/>
        <i/>
        <sz val="11"/>
        <rFont val="Times New Roman"/>
        <family val="1"/>
        <charset val="186"/>
      </rPr>
      <t>(KL-ch)</t>
    </r>
  </si>
  <si>
    <r>
      <t xml:space="preserve">Analizatorius Nr. 2 </t>
    </r>
    <r>
      <rPr>
        <b/>
        <i/>
        <sz val="11"/>
        <rFont val="Times New Roman"/>
        <family val="1"/>
        <charset val="186"/>
      </rPr>
      <t>(KL-in)</t>
    </r>
  </si>
  <si>
    <r>
      <t xml:space="preserve">Analizatorius Nr. 3 </t>
    </r>
    <r>
      <rPr>
        <b/>
        <i/>
        <sz val="11"/>
        <rFont val="Times New Roman"/>
        <family val="1"/>
        <charset val="186"/>
      </rPr>
      <t>(JL-pal)</t>
    </r>
  </si>
  <si>
    <t xml:space="preserve">1. </t>
  </si>
  <si>
    <t xml:space="preserve">iki 9000 tyrimų </t>
  </si>
  <si>
    <t xml:space="preserve">iki 3000 tyrimų </t>
  </si>
  <si>
    <r>
      <t xml:space="preserve">Nr.1 </t>
    </r>
    <r>
      <rPr>
        <b/>
        <i/>
        <sz val="11"/>
        <rFont val="Times New Roman"/>
        <family val="1"/>
        <charset val="186"/>
      </rPr>
      <t>(KL-RITS c)</t>
    </r>
  </si>
  <si>
    <r>
      <t xml:space="preserve">Nr.2 </t>
    </r>
    <r>
      <rPr>
        <b/>
        <i/>
        <sz val="11"/>
        <rFont val="Times New Roman"/>
        <family val="1"/>
        <charset val="186"/>
      </rPr>
      <t>(KL-RITS n)</t>
    </r>
  </si>
  <si>
    <r>
      <t xml:space="preserve">Nr.3 </t>
    </r>
    <r>
      <rPr>
        <b/>
        <i/>
        <sz val="11"/>
        <rFont val="Times New Roman"/>
        <family val="1"/>
        <charset val="186"/>
      </rPr>
      <t>(KL-RITS i)</t>
    </r>
  </si>
  <si>
    <r>
      <t xml:space="preserve">Nr.4 </t>
    </r>
    <r>
      <rPr>
        <b/>
        <i/>
        <sz val="11"/>
        <rFont val="Times New Roman"/>
        <family val="1"/>
        <charset val="186"/>
      </rPr>
      <t>(KL-op)</t>
    </r>
  </si>
  <si>
    <r>
      <t xml:space="preserve">Nr.5 </t>
    </r>
    <r>
      <rPr>
        <b/>
        <i/>
        <sz val="11"/>
        <rFont val="Times New Roman"/>
        <family val="1"/>
        <charset val="186"/>
      </rPr>
      <t>(KL-pr)</t>
    </r>
  </si>
  <si>
    <r>
      <t xml:space="preserve">Nr.6 </t>
    </r>
    <r>
      <rPr>
        <b/>
        <i/>
        <sz val="11"/>
        <rFont val="Times New Roman"/>
        <family val="1"/>
        <charset val="186"/>
      </rPr>
      <t>(JL-ŠKAITS)</t>
    </r>
  </si>
  <si>
    <r>
      <t xml:space="preserve">Nr.7 </t>
    </r>
    <r>
      <rPr>
        <b/>
        <i/>
        <sz val="11"/>
        <rFont val="Times New Roman"/>
        <family val="1"/>
        <charset val="186"/>
      </rPr>
      <t>(JL-pr)</t>
    </r>
  </si>
  <si>
    <t>Specialios ėminių/mėginių (arterinis/veninis kraujas ir kt) paėmimo sistemos</t>
  </si>
  <si>
    <t>1.4.</t>
  </si>
  <si>
    <t>1.5.</t>
  </si>
  <si>
    <t>1.6.</t>
  </si>
  <si>
    <t>1.7.</t>
  </si>
  <si>
    <t>1.8.</t>
  </si>
  <si>
    <t>1.9.</t>
  </si>
  <si>
    <t>2.3.</t>
  </si>
  <si>
    <t xml:space="preserve"> 5.**ženklas nurodo, jog lentelės grafoje, prašome teikiančių pasiūlymus tiekėjų pateikti paėmimo sistemų, skirtų visiems ėminių/mėginių tipams (arterinias, veninis, kapiliarinis kraujas ir kiti) paimti, vieno vieneto kainą.</t>
  </si>
  <si>
    <t>Bendrieji reikalavimai įrangai</t>
  </si>
  <si>
    <t>Bendrieji reikalavimai  reagentams ir eksploatacinėms medžiagoms</t>
  </si>
  <si>
    <t xml:space="preserve">Reagentai ir visos eksploatacinės medžiagos turi būti tinkami siūlomiems analizatoriams, atitinkantys tyrimo metodą; turi būti vieno gamintojo ir vieno tiekėjo, arba medicinos priemonių gamintojo rekomenduoti ir adaptuoti (pateikti tai įrodančius dokumentus). </t>
  </si>
  <si>
    <t>Tiekėjai turi pateikti visų reagentų ir eksploatacinių medžiagų (plovikliai, buferiai ir kitos) gamintojo deklaruojamą stabilumą atidarius, specifinius reikalavimus paruošimui, laikymui, naudojimui.</t>
  </si>
  <si>
    <t>Tiekėjai turi garantuoti lanksčią nepertraukiamą reagentų ir eksploatacinių medžiagų tiekimo pagal poreikį sistemą: planinis - per 5 (penkias) darbo dienas nuo užsakymo pateikimo; skubus - per 2 (dvi) darbo dienas nuo užsakymo pateikimo.</t>
  </si>
  <si>
    <r>
      <t xml:space="preserve">Nr.8 </t>
    </r>
    <r>
      <rPr>
        <b/>
        <i/>
        <sz val="11"/>
        <rFont val="Times New Roman"/>
        <family val="1"/>
        <charset val="186"/>
      </rPr>
      <t>(JL-AITS)</t>
    </r>
  </si>
  <si>
    <r>
      <t xml:space="preserve">Nr.9 </t>
    </r>
    <r>
      <rPr>
        <b/>
        <i/>
        <sz val="11"/>
        <rFont val="Times New Roman"/>
        <family val="1"/>
        <charset val="186"/>
      </rPr>
      <t>(JL-op)</t>
    </r>
  </si>
  <si>
    <t xml:space="preserve">iki 70000 tyrimų </t>
  </si>
  <si>
    <t xml:space="preserve">iki 8000 tyrimų </t>
  </si>
  <si>
    <t>3. Turi būti pasiūlytos ėminių/mėginių paėmimo sistemos kapiliariniam kraujui paimti: su antikoaguliantu plastikiniai arba stikliniai kapiliarai bei jiems skirti kamšteliai ir kiti būtini priedai (pvz. magnetukas ir kt), pritaikyti darbui su siūlomais analizatoriais, kapiliarų talpa turi būti pakankama matuojamiems tyrimams/ analitėms atlikti (pH,  pCO2, pO2,  K+, Na+, Cl‾, Ca2+, gliukozė, laktatai, bilirubinas, oksimetrija) ir ne didesnio nei 100 mikrolitrų tūrio.</t>
  </si>
  <si>
    <r>
      <t>Būtina: analizatoriai turi būti pritaikyti matuoti įvairius ėminio/mėginio tipus: arterinis, veninis, kapiliarinis krauja</t>
    </r>
    <r>
      <rPr>
        <sz val="11"/>
        <rFont val="Times New Roman"/>
        <family val="1"/>
        <charset val="186"/>
      </rPr>
      <t>s, pleuros punktatas, dializatas.</t>
    </r>
  </si>
  <si>
    <t xml:space="preserve">1. Tiekėjai turi pasiūlyti saugias ėminių/mėginių paėmimo sistemas, tinkančias visiems ėminio/mėginio tipams (arterinis, veninis, kapiliarinis, pleuros punktatas, dializatas) ir esant kateteriui, bei priemones apsaugančias ėminius/mėginius nuo sąlyčio su oru iki tyrimo atlikimo, bei pašalinančios oro burbulus. </t>
  </si>
  <si>
    <t>4. Turi būti pasirūpinta visomis papildomomis priemonėmis, kad siūlomi analizatoriai būtų prijungti prie I.1. techninėje specifikacijoje nurodytos POC analizatorių duomenų valdymo programinės įrangos, šalia kitų kraujo dujų, pH, elektrolitų, metabolitų, oksimetrijos tyrimų atlikimui skirtų analizatorių.</t>
  </si>
  <si>
    <t>Analizatoriaus veikimo užtikrinimas, nesutrikdantis funkcionalumo (išsijungus/dingus elektros tiekimui ar kt. priežastys) - turi būti ne mažesnis nei 30 min. (pageidautina iki 60 min.).</t>
  </si>
  <si>
    <t>3. Turi būti analizatorių priežiūrai pasiūlytos gamintojo rekomenduojamos dezinfekcinės medžiagos, valikliai ar drėgnos servetėlės, kurios galėtų būti saugiai naudojamos nepažeidžiant jautrios įrangos bei neturinčios įtakos (interferencijos) tyrimų rezultatams.</t>
  </si>
  <si>
    <t xml:space="preserve">PERKAMI REAGENTAI IR EKSPLOATACINĖS MEDŽIAGOS KRAUJO DUJŲ, pH, ELEKTROLITŲ, METABOLITŲ, OKSIMETRIJOS TYRIMAMS ATLIKTI KARTU SU ĮRANGOS PANAUDA IR TECHNINE PRIEŽIŪRA </t>
  </si>
  <si>
    <t>Įranga turi būti nauja arba techniškai tvarkinga (pagaminimo metai ne vėlesni nei 2020 m). Pateikti paskutiniųjų 3 metų techninės priežiūros/remonto protokolus.</t>
  </si>
  <si>
    <t>Tiekėjas turi garantuoti, kad reagentai ir eksploatacinės medžiagos (reagentų ir/ar ploviklių, kokybės kontrolės kasetės) bus keičiami tiekėjo sąskaita: nustačius kasetės/(-čių) defektą, jei dėl kasetės defekto ar kitų priežasčių negali būti matuojama analitė (-ės), jei nepavyksta kalibracijos ir/ar kokybės kontrolės rezultatai nepatenka į numatytųjų verčių intervalą, gautos pažeistos pakuotės bei esant kitoms priežastims dėl kurių negali būti atliekami kraujo dujų, pH, elektrolitų, metabolitų, oksimetrijos tyrimai (matuojamos analitės) pacientams.</t>
  </si>
  <si>
    <r>
      <t xml:space="preserve">Tiekėjai turi pateikti lietuvių kalba reagentų, kalibravimo ir kontrolinių medžiagų, bei eksploatacinių medžiagų aprašymus, naudojimo instrukcijas, tyrimų atlikimo protokolus, saugos duomenų lapus ir kitą su tyrimo procesu susijusią svarbią informaciją įrangos priėmimo-perdavimo, instaliavimo ligoninės filialuose metu. Esant gamintojo pakeitimams - informuoti vartotoją, bei skubiai atnaujinti. </t>
    </r>
    <r>
      <rPr>
        <sz val="11"/>
        <rFont val="Times New Roman"/>
        <family val="1"/>
        <charset val="186"/>
      </rPr>
      <t xml:space="preserve">Galima pateikti elektroninėje laikmenoje. </t>
    </r>
  </si>
  <si>
    <t>Automatiniai kasetiniai kraujo dujų, pH, elektrolitų, metabolitų, oksimetrijos tyrimų atlikimui skirti analizatoriai kartu su POC analizatorių duomenų valdymo programine įranga:</t>
  </si>
  <si>
    <t>5. Turi būti numatyta ir pateikta visa susijusios įrangos komplektacija, priedai, papildomos priemonės, darbui su siūlomais analizatoriais (pvz. nepertraukiamas maitinimo šaltinis, spausdintuvas ir visa kita), bei POC analizatorių duomenų valdymo programinei įrangai, kurie yra reikalingi įrangos veikimo užtikrinimui.</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</si>
  <si>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</si>
  <si>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</si>
  <si>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</si>
  <si>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</si>
  <si>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</si>
  <si>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</si>
  <si>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</si>
  <si>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</si>
  <si>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</si>
  <si>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</si>
  <si>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</si>
  <si>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</si>
  <si>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</si>
  <si>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</si>
  <si>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</si>
  <si>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</si>
  <si>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</si>
  <si>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</si>
  <si>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</si>
  <si>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</si>
  <si>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</si>
  <si>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</si>
  <si>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</si>
  <si>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</si>
  <si>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</si>
  <si>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</si>
  <si>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</si>
  <si>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Būtina: Visiems matuojamiems tyrimams/analitėms išmatuoti - pakankamas tūris ne daugiau 140µl.</t>
  </si>
  <si>
    <t>Pageidautina: kreatininas, šlapalas, hematokritas (Hct)</t>
  </si>
  <si>
    <t>3. Turi būti pasiūlytos ėminių/mėginių paėmimo sistemos kapiliariniam kraujui paimti: su antikoaguliantu plastikiniai arba stikliniai kapiliarai bei jiems skirti kiti būtini priedai, pritaikyti darbui su siūlomais analizatoriais, kapiliarų talpa turi būti pakankama matuojamiems tyrimams/ analitėms atlikti (pH,  pCO2, pO2,  K+, Na+, Cl‾, Ca2+, gliukozė, laktatai ir kreatininas, šlapalas, Hct) ir ne didesnio nei 150 mikrolitrų tūrio.</t>
  </si>
  <si>
    <t>KL-600 vnt.</t>
  </si>
  <si>
    <t>Švirkštai be adatos</t>
  </si>
  <si>
    <t>KL-19600 vnt.</t>
  </si>
  <si>
    <t>KL-25000 vnt.</t>
  </si>
  <si>
    <t>JL-10000 vnt.</t>
  </si>
  <si>
    <t>JL-5000 vnt.</t>
  </si>
  <si>
    <t>KL - 1000 vnt</t>
  </si>
  <si>
    <t>JL - 750 vnt</t>
  </si>
  <si>
    <t xml:space="preserve"> REAGENTAI IR EKSPLOATACINĖS MEDŽIAGOS KRAUJO DUJŲ, pH, ELEKTROLITŲ, METABOLITŲ, OKSIMETRIJOS TYRIMAMS ATLIKTI KARTU SU ĮRANGOS PANAUDA IR TECHNINE PRIEŽIŪRA </t>
  </si>
  <si>
    <t xml:space="preserve">1.1.  Reikalavimai analizatoriams ir programinei įrangai </t>
  </si>
  <si>
    <t xml:space="preserve">2 pirkimo dalis. Reagentai ir eksploatacinės medžiagos kraujo dujų, pH, elektrolitų, metabolitų, oksimetrijos tyrimų atlikimui automatiniais, kasetiniais (1 kasetė - 1 pacientui), mobiliais analizatoriais </t>
  </si>
  <si>
    <t>Kraujo dujų, pH, elektrolitų, metabolitų, oksimetrijos tyrimų atlikimui skirti automatiniai, kasetiniai (1 kasetė - 1 pacientui), mobilūs analizatoriai su galimybe prijungti prie POC analizatorių duomenų valdymo programinės įrangos.</t>
  </si>
  <si>
    <t>1pirkimo dalis. Reagentai ir eksploatacinės medžiagos kraujo dujų, ph, elektrolitų, metabolitų, oksimetrijos tyrimų atlikimui automatiniais kasetiniais analizatoriais</t>
  </si>
  <si>
    <t xml:space="preserve">1.2. Reikalavimai reagentams </t>
  </si>
  <si>
    <r>
      <rPr>
        <b/>
        <sz val="11"/>
        <rFont val="Times New Roman"/>
        <family val="1"/>
        <charset val="186"/>
      </rPr>
      <t>2.2.</t>
    </r>
    <r>
      <rPr>
        <sz val="11"/>
        <rFont val="Times New Roman"/>
        <family val="1"/>
        <charset val="186"/>
      </rPr>
      <t xml:space="preserve">Reikalavimai reagentams </t>
    </r>
  </si>
  <si>
    <r>
      <rPr>
        <b/>
        <sz val="11"/>
        <rFont val="Times New Roman"/>
        <family val="1"/>
        <charset val="186"/>
      </rPr>
      <t>2.1. Reikalavimai analizatoriams</t>
    </r>
    <r>
      <rPr>
        <sz val="11"/>
        <rFont val="Times New Roman"/>
        <family val="1"/>
        <charset val="186"/>
      </rPr>
      <t xml:space="preserve"> </t>
    </r>
  </si>
  <si>
    <t>1 pirkimo dalis. Reagentai ir eksploatacinės medžiagos kraujo dujų, pH, elektrolitų, metabolitų, oksimetrijos tyrimų atlikimui automatiniais kasetiniais analizatoriais</t>
  </si>
  <si>
    <t>Kraujo dujų, pH, elektrolitų, metabolitų, oksimetrijos tyrimų atlikimui skirti automatiniai kasetiniai analizatoriai kartu su POC analizatorių duomenų valdymo programine įranga, 9 vnt.</t>
  </si>
  <si>
    <t>Tiekėjas privalo pateikti tikslią gamintojo informaciją - katalogus, prekių aprašymus, kuriuose būtų pagrindžiamas prekės atitikimas konkurso techninei specifikacijai. Kataloge/prekės aprašyme turi būti pabrauktas ir pažymėtas kiekvienos pozicijos (techninio parametro) atitikimas reikalaujamai techninio parametro reikšmei, nurodant pozicijos numerį. Šie dokumentai gali būti pateikiami anglų kalba, lietuvių kalba pateikiant reikalaujamų parametrų teisingumą patvirtinančius dokumentus.</t>
  </si>
  <si>
    <t>Techninėje specifikacijoje nurodyti preliminarūs tyrimų ir papildomų priemonių kiekiai, kurie nelaikomi maksimaliais ir bus naudojami tik pasiūlymų vertinimui. Vertinant pasiūlymą, bus vertinama įkainių, padaugintų iš apytiksliai numatomų įsigyti prekių kiekių suma. Pradinės sutarties vertė bus lygi tiekėjo pasiūlytai pirkimo dalies kainai, pirkimo dokumentuose ir sutartyje nurodytų paslaugų įsigijimui tiekėjo pasiūlyme nurodytais įkainiais.</t>
  </si>
  <si>
    <t>Visa įranga yra vieno tiekėjo - Siemens Healthcare</t>
  </si>
  <si>
    <r>
      <t xml:space="preserve">Įranga yra sertifikuota naudojimui Europos sąjungoje, ženklinta CE žyme. Pateiktos gamintojo atitikties sertifikatų ir deklaracijų  kopijos (CE ženklinimas pagal In vitro diagnostikos medicinos priemonės reglamento IVDR 2017/746 reikalavimus ar pagal In vitro diagnostikos prietaisų direktyvą 98/79 /EC, vadovaujantis pereinamojo laikotarpio nuostatomis). </t>
    </r>
    <r>
      <rPr>
        <i/>
        <sz val="11"/>
        <color rgb="FF000000"/>
        <rFont val="Times New Roman"/>
        <family val="1"/>
      </rPr>
      <t>CE Matavimo kasetė.pdf, RP500e CE.pdf</t>
    </r>
  </si>
  <si>
    <t xml:space="preserve"> Kraujo dujų, pH, elektrolitų, metabolitų, oksimetrijos tyrimų atlikimui skirtas analizatorius turi būti automatinis, kasetinis - neturi būti keičiamų elektrodų, membranų ir dujų balionų; turi būti minimalūs priežiūros, aptarnavimo reikalavimai, skirti darbui prie paciento (POC technologija). (17-18 psl RAPIDPoint_500e_Operator_s_Guide_LT.pdf)</t>
  </si>
  <si>
    <t>Siūloma ir įdiegta POC analizatorių duomenų valdymo programinė įranga, kad vartotojai nuotoliniu būdu galėtų įvertinti analizatoriaus veiklos duomenis (kalibravimo, kokybės kontrolės duomenis, reagentus, eksploatacines medžiagas, gedimus ar veikimo sutrikimus ir kt.) per tarpinę, POC analizatorių duomenų valdymo programinę įrangą. (10 psl. POCcelerator_UserManual_5.0_EN.pdf)</t>
  </si>
  <si>
    <t>Numatyta ir pateikta visa susijusios įrangos komplektacija, priedai, papildomos priemonės, darbui su siūlomais analizatoriais, bei POC analizatorių duomenų valdymo programinei įrangai, kurie yra reikalingi įrangos veikimo užtikrinimui.</t>
  </si>
  <si>
    <t>Tyrimų atlikimas yra tais pačiais tyrimo metodais, naudojant tinkančius siūlomiems analizatoriams reagentus bei visas eksploatacines medžiagas, kad būtų užtikrintas racionalus jų panaudojimas.</t>
  </si>
  <si>
    <t>Matavimo principas - POC technologija, kasetinis. (35 psl. RAPIDPoint_500e_Operator_s_Guide_LT.pdf), Matavimo metodai - elektrocheminis (potenciometrinis, voltamperometrinis), jonų selektyvinis, spektrofotometrinis, optinis ar kiti, priklausomai nuo matuojamų analičių. (462 psl. RAPIDPoint_500e_Operator_s_Guide_LT.pdf)</t>
  </si>
  <si>
    <t>Analizatoriai matuoja visas išvardintas analites nurodytose ribose (1 psl. POC RAPIDPoint 500e Techninė specifikacija.PDF)</t>
  </si>
  <si>
    <t>Yra galimybė pasirinkti reikalaujamas išskaičiuojamus/išvestinius tyrimus/analites, pateikiamas visų galimų išskaičiuojamųjų/išvestinių tyrimų/analičių sąrašas. (1 psl. POC RAPIDPoint 500e Techninė specifikacija.PDF)</t>
  </si>
  <si>
    <t>Analizatorius ir susijusi įranga yra mobilūs, Siemens Healthcare siūlo specialų staliuką analizatoriui, kuris būtų mobilus, su specialiomis lentynėlėmis priemonėms bei nepertraukiamam maitinimo šaltiniui pasidėti. (17 psl. RAPIDPoint_500e_Operator_s_Guide_LT.pdf)</t>
  </si>
  <si>
    <t>Su analizatoriumi pateikiamas išorinis maitinimo šaltinis, kuris užtikrina funkcionalumą (išsijungus/dingus elektros tiekimui ar kt. priežastys) ir analizatoriaus veikimą ne mažiau nei 30 min.</t>
  </si>
  <si>
    <t>Reagentai, kalibravimo ir kontrolinės medžiagos, plovikliai ir kitos eksploatacinės medžiagos yra sukomplektuoti keičiamose kasetėse/talpose (lengvas naudojimas/pakeitimas, be papildomų aptarnavimo procedūrų). (30-31 psl. RAPIDPoint_500e_Operator_s_Guide_LT.pdf)</t>
  </si>
  <si>
    <t>Pasiūlyme pateiktos skirtingų dydžių, reikalavimus atitinkančios reagentų pakuotės. (18 psl. RAPIDPoint_500e_Operator_s_Guide_LT.pdf)</t>
  </si>
  <si>
    <t>Apytiksliai 60 sekundžių (2 psl. POC RAPIDPoint 500e Techninė specifikacija.PDF)</t>
  </si>
  <si>
    <t>Analizatoriai yra pritaikyti matuoti įvairius ėminio/mėginio tipus: arterinis, veninis, kapiliarinis kraujas, pleuros punktatas, dializatas. (2 psl. POC RAPIDPoint 500e Techninė specifikacija.PDF)</t>
  </si>
  <si>
    <t>Analizatoriuje yra krešulių detekcijos sistema.(17 psl. RAPIDPoint_500e_Operator_s_Guide_LT.pdf)</t>
  </si>
  <si>
    <t>Analizatoriuje yra automatinė (be vartotojo įsikišimo) kalibracija numatytais laiko tarpais, užtikrinanti stabilų analizatoriaus darbą visą parą. (126 psl.RAPIDPoint_500e_Operator_s_Guide_LT.pdf)</t>
  </si>
  <si>
    <t>Kalibracinės medžiagos (Kalibratoriai) yra integruoti kasetėje. (40 psl. RAPIDPoint_500e_Operator_s_Guide_LT.pdf)</t>
  </si>
  <si>
    <t>Kokybės kontrolės sistema yra automatinė,  integruota kasetėje. (46 psl. RAPIDPoint_500e_Operator_s_Guide_LT.pdf)</t>
  </si>
  <si>
    <t>Kokybės kontrolė yra - ne mažiau 3 skirtingų lygių, apimančių normą ir patologiją, klinikinio sprendimo ribą ar kita; žinomų reikšmių, apimančios visus tyrimų metodus ir pageidaujamus atlikti matuojamus tyrimus/analites, su priskirtųjų analizinių verčių duomenimis (nurodytas vidurkis, ± 2-3SD intervalo ribos).  (134 psl. psl. RAPIDPoint_500e_Operator_s_Guide_LT.pdf)</t>
  </si>
  <si>
    <t>Lygiaverčiai duomenys gaunami per POC analizatorių duomenų valdymo programinę įrangą. (45 psl. POCcelerator_UserManual_5.0_EN.pdf)</t>
  </si>
  <si>
    <t>Yra galimybė nuotoliniu būdu vartotojui įvertinti kokybės kontrolės rezultatų duomenis (rezultatai, grafinis rezultatų vaizdavimas, statistinė analizė ir kita) per tarpinę, POC analizatorių duomenų valdymo programinę įrangą. (81 psl. POCcelerator_UserManual_5.0_EN.pdf)</t>
  </si>
  <si>
    <t>Tiesioginis dirbančiųjų su analizatoriumi  ir nuotoliniu būdu per tarpinę,  POC analizatorių duomenų valdymo programinę įrangą - įvertinti ir kontroliuoti naudojamų reagentų ir kitų eksploatacinių medžiagų panaudojimą, bei atliekamų tyrimų skaičių. (69 psl. RAPIDPoint_500e_Operator_s_Guide_LT.pdf)</t>
  </si>
  <si>
    <t>Pateiktas išsamus patogus naudojimui darbo/naudotojo vadovas: išsamus klaidų, perspėjimų paaiškinimas ir būtinų veiksmų atlikimas; aptarnavimo procedūrų paaiškinimas, vaizdinis pateikimas, bei visa kita informacija susijusi su analizatoriumi, tyrimų atlikimo procesu. (RAPIDPoint_500e_Operator_s_Guide_LT.pdf)</t>
  </si>
  <si>
    <t>Analizatoriuje yra integruota būtinoji mokomoji/parodomoji informacija dirbančiam personalui. (18 psl. RAPIDPoint_500e_Operator_s_Guide_LT.pdf)</t>
  </si>
  <si>
    <t>Integruotas vidinis brūkšninių kodų skaitytuvas. (33 psl.  RAPIDPoint_500e_Operator_s_Guide_LT.pdf)</t>
  </si>
  <si>
    <t>Yra galimybė atspausdinti tyrimų rezultatų protokolus. (315 psl. RAPIDPoint_500e_Operator_s_Guide_LT.pdf)</t>
  </si>
  <si>
    <t xml:space="preserve">Yra vartotojui patogus klaidų/pranešimų/sutrikimų valdymas - įspėjamaisiais žymėjimais ar garsiniais signalais. (200 psl. RAPIDPoint_500e_Operator_s_Guide_LT.pdf) </t>
  </si>
  <si>
    <t xml:space="preserve">Analizatoriui nereikalinga kasdieninė vartotojo priežiūra, numatytos priežiūros procedūros neviršija 10 min per dieną. (16 psl. RAPIDPoint_500e_Operator_s_Guide_LT.pdf) </t>
  </si>
  <si>
    <t>Analizatorių priežiūrai pasiūlytos gamintojo rekomenduojamos dezinfekcinės medžiagos, valikliai ar drėgnos servetėlės, kurios galėtų būti saugiai naudojamos nepažeidžiant jautrios įrangos bei neturinčios įtakos (interferencijos) tyrimų rezultatams.</t>
  </si>
  <si>
    <t xml:space="preserve">Visi siūlomi analizatoriai, skirti kraujo dujų, pH, elektrolitų, metabolitų, oksimetrijos tyrimų atlikimui jungiasi prie POC duomenų valdymo programinės įrangos, su atskiru serveriu. (499 psl. RAPIDPoint_500e_Operator_s_Guide_LT.pdf) </t>
  </si>
  <si>
    <t>Yra galimybė prie siūlomos POC analizatorių duomenų valdymo programinės įrangos jungti ir kitų gamintojų/tiekėjų kraujo dujų, pH, elektrolitų, metabolitų, oksimetrijos tyrimų atlikimui skirtus (POC technologijos) analizatorius. POC Informatics POCcelerator Device List.pdf</t>
  </si>
  <si>
    <t>Yra užtikrintas vidaus kokybės kontrolės (papildomas atlikimo užsakymas, peržiūra, vertinimas ir kt) bei gautų vidaus kokybės kontrolės rezultatų duomenų (grafinis vaizdavimas, statistinių ataskaitų pateikimas, analizės duomenys pagal kriterijus (vidurkis, SD ribos, CV(%), kokybės kontrolės lygius, serijos numerius ir kita)) valdymas. (45 psl. POCcelerator_UserManual_5.0_EN.pdf)</t>
  </si>
  <si>
    <t>Yra užtikrintas kalibravimo valdymas (papildomas atlikimo užsakymas, nepavykusių kalibravimo klaidų/sutrikimų peržiūra ir kita). (8 psl.POCcelerator_Calibration.pdf)</t>
  </si>
  <si>
    <t>Yra galima prijungtų analizatorių būklės stebėsena, kontroliavimas, valdymo galimybės (klaidų, sutrikimų, gedimų, reagentų ir eksploatacinių medžiagų kiekio/likučių peržiūra/įvertinimas ir kita). (10 psl. POCcelerator_UserManual_5.0_EN.pdf)</t>
  </si>
  <si>
    <t>Yra dirbančiųjų bei prisijungiančiųjų prie duomenų valdymo programos kontrolės ir/ar apskaitos galimybės. (11 psl. POCcelerator_UserManual_5.0_EN.pdf)</t>
  </si>
  <si>
    <t>Automatiniai, kasetiniai, mobilūs kraujo dujų, pH, elektrolitų, metabolitų, oksimetrijos tyrimų atlikimui skirti analizatoriai (1 kasetė - 1 pacientui). (1 psl. EPOC techninė specifikacija.PDF)</t>
  </si>
  <si>
    <t xml:space="preserve"> 3 vnt. EPOC NXS analizatorių</t>
  </si>
  <si>
    <t>Visi Siemens Healthcare siūlomi analizatorisi yra vieno tiekėjo (EPOC NXS, Siemens Healthcare, Kanada)</t>
  </si>
  <si>
    <t>Įranga yra vieno tiekėjo - Siemens Healthcare</t>
  </si>
  <si>
    <t>Įranga yra sertifikuota naudojimui Europos sąjungoje, ženklinta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EPOC_CARDS_CE.pdf, EPOC_DEVICE_CE.pdf</t>
  </si>
  <si>
    <t xml:space="preserve"> Analizatoriai yra automatiniai, mobilūs, kasetiniai (1 kasetė- 1 pacientui) (11 psl. EPOC naudotojo vadovas.pdf),  yra minimalūs priežiūros, aptarnavimo reikalavimai, skirti darbui prie paciento (POC technologija), (37 psl. EPOC naudotojo vadovas.pdf), veikiantys pakraunamos baterijos principu. 2 psl. EPOC techninė specifikacija.PDF</t>
  </si>
  <si>
    <t>Bus pasirūpinta visomis papildomomis priemonėmis, kad siūlomi analizatoriai būtų prijungti prie I.1. techninėje specifikacijoje nurodytos POC analizatorių duomenų valdymo programinės įrangos, šalia kitų kraujo dujų, pH, elektrolitų, metabolitų, oksimetrijos tyrimų atlikimui skirtų analizatorių.</t>
  </si>
  <si>
    <t>Yra numatyta ir pateikta visa susijusios įrangos komplektacija, priedai, papildomos priemonės, darbui su siūlomais analizatoriais (pvz. pakraunama baterija, nepertraukiamas maitinimo šaltinis, spausdintuvas ir visa kita), kurie yra reikalingi įrangos veikimo užtikrinimui.</t>
  </si>
  <si>
    <t>Įranga yra nauja</t>
  </si>
  <si>
    <t>Matavimo principas - POC technologija, kasetinis. Matavimo metodai - amperometrinis, potenciometrinis, konduktometrinis ar kiti, priklausomai nuo matuojamų analičių.  (121 psl. EPOC naudotojo vadovas.pdf)</t>
  </si>
  <si>
    <t>Matuojamos visos būtinos ir pageidautinos analitės 1 psl. EPOC techninė specifikacija.PDF</t>
  </si>
  <si>
    <t>Yra galimybė pasirinkti šiuos išskaičiuojamus/išvestinius tyrimus/analites: Hemoglobinas, bikarbonatai HCO3-(aktualūs), BE (B; Ecf), deguonies saturacija (sO2), Anion gap.  Pateikiamas visų galimų  išskaičiuojamųjų/išvestinių tyrimų/analičių sąrašas. 1 psl. EPOC techninė specifikacija.PDF</t>
  </si>
  <si>
    <t>Turi būti ne ilgesnis nei 60 sekundžių. (2 psl. EPOC techninė specifikacija.PDF)</t>
  </si>
  <si>
    <t>Analizatoriai yra pritaikyti matuoti įvairius ėminio/mėginio tipus: arterinis, veninis, kapiliarinis kraujas. (2 psl. EPOC techninė specifikacija.PDF)</t>
  </si>
  <si>
    <t>Visiems matuojamiems tyrimams/analitėms išmatuoti - pakankamas tūris 92µl. (2 psl. EPOC techninė specifikacija.PDF)</t>
  </si>
  <si>
    <t>Automatinė (be vartotojo įsikišimo) kalibracija, integruota kasetėje. (26 psl. EPOC naudotojo vadovas.pdf)</t>
  </si>
  <si>
    <t xml:space="preserve"> Elektroninė kokybės kontrolė -  naudojama analizatoriaus darbo kokybės patikrinimui. 103 psl EPOC naudotojo vadovas.pdf</t>
  </si>
  <si>
    <t>Kokybės kontrolė, naudojant kontrolines medžiagas - yra 3 lygių, apimančių normą ir patologiją, klinikinio sprendimo ribą ar kita; žinomų reikšmių, apimančios visus tyrimų metodus ir pageidaujamus atlikti matuojamus tyrimus/analites, su priskirtųjų analizinių verčių duomenimis (nurodytas vidurkis, ± 2-3SD intervalo ribos). 104 psl EPOC naudotojo vadovas.pdf</t>
  </si>
  <si>
    <t>Yra galimybė vartotojui vertinti kokybės kontrolės rezultatų duomenis per tarpinę, POC analizatorių duomenų valdymo programinę įrangą. (10 psl. POCcelerator_UserManual_5.0_EN.pdf)</t>
  </si>
  <si>
    <t>Yra galimybė atspausdinti tyrimų rezultatų protokolus. 71 psl EPOC naudotojo vadovas.pdf</t>
  </si>
  <si>
    <t>yra integruoti brūkšninių kodų skaitytuvai. (21 psl. psl EPOC naudotojo vadovas.pdf)</t>
  </si>
  <si>
    <t>Ne mažiau 500 tyrimų rezultatų. (2 psl. EPOC techninė specifikacija.PDF)</t>
  </si>
  <si>
    <t>Yra vartotojui patogus klaidų/pranešimų/sutrikimų valdymas - įspėjamaisiais žymėjimais. (234 psl. EPOC naudotojo vadovas.pdf)</t>
  </si>
  <si>
    <t>Pateiktas išsamus patogus naudojimui darbo/naudotojo vadovas: išsamus klaidų, perspėjimų paaiškinimas ir būtinų veiksmų atlikimas; aptarnavimo procedūrų paaiškinimas, vaizdinis pateikimas, bei visa kita informacija susijusi su analizatoriumi, tyrimų atlikimo procesu. EPOC naudotojo vadovas.pdf</t>
  </si>
  <si>
    <t xml:space="preserve"> 2 vnt. EPOC NXS analizatorių</t>
  </si>
  <si>
    <t xml:space="preserve"> 1 vnt. EPOC NXS analizatorius</t>
  </si>
  <si>
    <t>Įranga yra sertifikuota naudojimui Europos sąjungoje, ženklinti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(EPOC_DEVICE_CE.pdf, EPOC_CARDS_CE.pdf, RP500e CE.pdf, CE Matavimo kasetė.pdf)</t>
  </si>
  <si>
    <t xml:space="preserve">Siemens Healthcare įsipareigoja pravesti detalų personalo mokymą darbui su siūlomais analizatoriais (ir visa susijusia įranga), pateikti išsamų, patogų naudojimui darbo/vartotojo vadovą, kuriame yra: išsamus klaidų, perspėjimų paaiškinimas ir būtinų veiksmų atlikimas; aptarnavimo procedūrų paaiškinimas ir vaizdinis pateikimas, bei visa kita informacija susijusi su analizatoriais (įranga), tyrimų atlikimo procesu. </t>
  </si>
  <si>
    <t>Siemens Healhcare garantuoja personalo konsultavimą techniniais, metodiniais, bei reagentų, kontrolinių medžiagų ir kitų eksploatacinių medžiagų naudojimo, klausimais visą sutarties laikotarpį.</t>
  </si>
  <si>
    <t>Pateikiamas sąrašas atsakingų darbuotojų (inžinieriai, vadybininkai, konsultantai ar kiti specialistai), jų kontaktiniai duomenys (telefonas, e-paštas) į kuriuos galėtų kreiptis laboratorijos/ligoninės personalas darbo dienomis 8-18 val. (iškilus klausimams, susijusiems su įranga, tyrimo procesu, reagentais ir eksploatacinėmis medžiagomis, logistika ir kt.) bei  24 valandas/7 dienas per savaitę (skubiais/neatidėliotinais atvejais dėl įrangos veikimo sutrikimų).</t>
  </si>
  <si>
    <t>Siemens Healthcare įsipareigoja sutarties vykdymo laikotarpiu turi kuo skubiau informuoti vartotoją  ir atlikti  gamintojo pateiktus/numatytus programinės įrangos versijų pakeitimus/atnaujinimus, bei pateikti detalią informaciją apie pakeitimus, atnaujinimus, įtaką pacientų tyrimų rezultatams ir kita.</t>
  </si>
  <si>
    <t>Siemens Healthcare įsipareigoja, kad įrangos galimų defektų ir/ar gedimų/ sutrikimų nustatymas bus pradedamas nedelsiant (darbo dienomis) nuotoliniu būdu po pranešimo gavimo apie iškilusius nesklandumus. Nepavykus nustatyti galimų defektų ir/ar gedimų/ sutrikimų priežasties nuotoliniu būdu - Siemens Healthcare serviso inžinierius per 24 val. po oficialaus gavėjo pranešimo privalo nustatyti galimų defektų ir/ar gedimų/ sutrikimų priežastis ir pagal galimybes atlikti šalinimo veiksmus (remontą) darbo vietoje. Įranga bus sutaisyta ne vėliau kaip per 3 darbo dienas.</t>
  </si>
  <si>
    <t>Siemens Healthcare garantuoja kvalifikuotą techninį įrangos aptarnavimą, remontą, atliekamą gamintojo įgaliotų serviso inžinierių, vadovaujantis Lietuvos Respublikos Sveikatos apsaugos ministro įsakymais bei kitais galiojančiais teisės aktais.</t>
  </si>
  <si>
    <t>Siemens Healtchare nenumato, kad pasiūlyme dalyvaus subrangovas.</t>
  </si>
  <si>
    <t xml:space="preserve">Visi reagentai ir eksploatacinės medžiagos yra sertifikuoti naudojimui Europos sąjungoje, ženklinti CE žyme. Pateikti gamintojo atitikties sertifikatų ir deklaracijų  kopijas (CE ženklinimas pagal In vitro diagnostikos medicinos priemonės reglamento IVDR 2017/746 reikalavimus ar pagal In vitro diagnostikos prietaisų direktyvą 98/79 /EC, vadovaujantis pereinamojo laikotarpio nuostatomis). </t>
  </si>
  <si>
    <t xml:space="preserve">Reagentai ir visos eksploatacinės medžiagos yra tinkami siūlomiems analizatoriams, atitinkantys tyrimo metodą; yra vieno gamintojo ir vieno tiekėjo </t>
  </si>
  <si>
    <t>Pasiūlyme pateikti visi reagentai ir eksloatacinės medžiagos reikalingi tyrimams atlikti, pagal numatytas gamintojo rekomendacijas.</t>
  </si>
  <si>
    <t>Siemens Healthcare pateikti tokie reagentų ir eksploatacinių medžiagų pakuočių dydžiai ir kiekiai, kurie būtų racionaliai/ekonomiškai panaudojami (įvertinti planuojamą atlikti tyrimų skaičių; reagentų ir eksploatacinių medžiagų galiojimo laiką pradėjus naudoti; kokybės kontrolės tyrimų atlikimą, jei tam naudojami testai iš reagentų pakuotės ir kita).</t>
  </si>
  <si>
    <t>Siemens Healthcare garantuoja, kad reagentai ir eksploatacinės medžiagos (reagentų ir/ar ploviklių, kokybės kontrolės kasetės) bus keičiami tiekėjo sąskaita: nustačius kasetės/(-čių) defektą, jei dėl kasetės defekto ar kitų priežasčių negali būti matuojama analitė (-ės), jei nepavyksta kalibracijos ir/ar kokybės kontrolės rezultatai nepatenka į numatytųjų verčių intervalą, gautos pažeistos pakuotės bei esant kitoms priežastims dėl kurių negali būti atliekami kraujo dujų, pH, elektrolitų, metabolitų, oksimetrijos tyrimai (matuojamos analitės) pacientams.</t>
  </si>
  <si>
    <t>Siemens Healthcare įsipareigoja, kad reagentų ir eksploatacinių medžiagų galiojimas pristatymo metu - ne mažesnis nei 3 mėn. (galimybė iš anksto žinoti pristatomų reagentų ir eksploatacinių medžiagų galiojimo laikus).</t>
  </si>
  <si>
    <t>Siemens Healthcare garantuoja lanksčią nepertraukiamą reagentų ir eksploatacinių medžiagų tiekimo pagal poreikį sistemą: planinis - per 5 (penkias) darbo dienas nuo užsakymo pateikimo; skubus - per 2 (dvi) darbo dienas nuo užsakymo pateikimo.</t>
  </si>
  <si>
    <t>Siemens Healthcare įsipareigoja pateikti lietuvių kalba reagentų, kalibravimo ir kontrolinių medžiagų, bei eksploatacinių medžiagų aprašymus, naudojimo instrukcijas, tyrimų atlikimo protokolus, saugos duomenų lapus ir kitą su tyrimo procesu susijusią svarbią informaciją įrangos priėmimo-perdavimo, instaliavimo ligoninės filialuose metu. Esant gamintojo pakeitimams - informuoti vartotoją, bei skubiai atnaujinti.</t>
  </si>
  <si>
    <t>Siemens Healthcare kartu su cheminėmis medžiagomis pateikia nustatytus reikalavimus atitinkančius saugos duomenų lapus (nuo 2021-01-01 saugos duomenų lapai turi būti parengti ir atnaujinti pagal Komisijos reglamentą (ES) Nr. 2020/878)</t>
  </si>
  <si>
    <t xml:space="preserve">Siemens Healthcare supranta, kad perkančioji organizacija prekes planuoja pirkti pagal poreikį, kuris priklauso nuo aplinkybių, neprognozuojamų pirkimo metu (perkamų prekių kiekis priklauso nuo sutarties vykdymo laikotarpiu iškylančio poreikio, keičiantis ligoninės poreikiams, pacientų skaičiui ar esant kitoms aplinkybėms). </t>
  </si>
  <si>
    <t>Siemens Healthcare supranta, kad pirkėjas, esant būtinumui, turi teisę sutarties priede nurodytą prekių kiekį (-ius) didinti arba mažinti, neviršydamas bendros sutarties kainos.</t>
  </si>
  <si>
    <t>Automatiniai kasetiniai kraujo dujų, pH, elektrolitų, metabolitų, oksimetrijos tyrimų atlikimui skirti analizatoriai RapidPoint 500e kartu su POC analizatorių duomenų valdymo programine įranga. (10 psl. POCcelerator_UserManual_5.0_EN.pdf, 29 psl. RAPIDPoint_500e_Operator_s_Guide_LT.pdf)</t>
  </si>
  <si>
    <t>9 RapidPoint 500e</t>
  </si>
  <si>
    <t>5 RapidPoint 500e</t>
  </si>
  <si>
    <t>4 RapidPoint 500e</t>
  </si>
  <si>
    <t>RapidPoint 500e, Siemens Healthcare Diagnostics, JAV</t>
  </si>
  <si>
    <t>2 Vnt. POCcelerator - POC analizaotrių duomenų valdymo programinės įrangos</t>
  </si>
  <si>
    <t>Siūlomos ėminių/mėginių paėmimo sistemos yra tinkamos darbui su siūlomais analizatoriais ir yra to paties gamintojo.</t>
  </si>
  <si>
    <t>Siemens Healthcare siūlo saugias ėminių/mėginių paėmimo sistemas, tinkančias visiems ėminio/mėginio tipams (arterinis, veninis, kapiliarinis kraujas) bei priemones apsaugančias ėminius/mėginius nuo sąlyčio su oru iki tyrimo atlikimo, bei pašalinančios oro burbulus. (15 psl. Atellica VTR be adatos.pdf, 15 psl. Atellica VTR su adata.pdf, epoc_kapiliarai instrukcija.pdf)</t>
  </si>
  <si>
    <t>Pasiūlytos ėminių/mėginių paėmimo sistemos kapiliariniam kraujui paimti: su antikoaguliantu plastikiniai kapiliarai bei jiems skirti kiti būtini priedai, pritaikyti darbui su siūlomais analizatoriais, kapiliarų talpa yra pakankama matuojamiems tyrimams/ analitėms atlikti (pH,  pCO2, pO2,  K+, Na+, Cl‾, Ca2+, gliukozė, laktatai ir kreatininas, šlapalas, Hct) ir yra 90 mikrolitrų tūrio. (epoc_kapiliarai instrukcija.pdf)</t>
  </si>
  <si>
    <t>Siūlomi ėminių/mėginių paėmimo sistemos arteriniam/veniniam kraujui paimti: pilnai paruošti naudojimui su antikoaguliantu švirkštai su adata bei su apsauga nuo kontakto su oru, pritaikyti darbui su siūlomu analizatoriumi, švirkšto talpa - 3 ml. Švirkštai supakuoti po vieną.(Atellica VTR su adata.pdf)</t>
  </si>
  <si>
    <t>Ėminių/mėginių paėmimo sistemose naudojamas antikoaguliantas neturi įtakos (interferencijos) elektrolitų tyrimo rezultatams. (15 psl. Atellica VTR be adatos.pdf, 15 psl. Atellica VTR su adata.pdf, epoc_kapiliarai instrukcija.pdf)</t>
  </si>
  <si>
    <t>Siemens Healthcare siūlo saugias ėminių/mėginių paėmimo sistemas, tinkančias visiems ėminio/mėginio tipams (arterinis, veninis, kapiliarinis, pleuros punktatas, dializatas) ir esant kateteriui, bei priemones apsaugančias ėminius/mėginius nuo sąlyčio su oru iki tyrimo atlikimo, bei pašalinančios oro burbulus. (15 psl. Atellica VTR be adatos.pdf, 15 psl. Atellica VTR su adata.pdf, CE_Kapiliarai.pdf)</t>
  </si>
  <si>
    <t>Siūlomos ėminių/mėginių paėmimo sistemos yra tinkamos darbui su siūlomais analizatoriais (analizatorių gamintojo validuotos/patvirtintos, skirtos kraujo dujų, pH, elektrolitų, metabolitų, oksimetrijos tyrimų atlikimui) ir yra to paties gamintojo.</t>
  </si>
  <si>
    <t>Pasiūlytos ėminių/mėginių paėmimo sistemos kapiliariniam kraujui paimti: su antikoaguliantu plastikiniai kapiliarai bei jiems skirti kamšteliai ir kiti būtini priedai (magnetukas, kamšteliai, maišymo strypelis), pritaikyti darbui su siūlomais analizatoriais, kapiliarų talpa - pakankama matuojamiems tyrimams/ analitėms atlikti (pH,  pCO2, pO2,  K+, Na+, Cl‾, Ca2+, gliukozė, laktatai, bilirubinas, oksimetrija) ir yra 100 mikrolitrų tūrio. CE_Kapiliarai.pdf</t>
  </si>
  <si>
    <t>Pasiūlytos ėminių/mėginių paėmimo sistemos arteriniam/veniniam kraujui paimti: pilnai paruošti naudojimui su antikoaguliantu švirkštai su adata bei su apsauga nuo kontakto su oru, pritaikyti darbui su siūlomu analizatoriumi, švirkšto talpa - 3 ml. Švirkštai turi būti supakuoti po vieną. Atellica VTR su adata.pdf</t>
  </si>
  <si>
    <t>Pasiūlytos ėminių/mėginių paėmimo sistemos arteriniam/veniniam kraujui paimti: pilnai paruošti naudojimui su antikoaguliantu švirkštai be adatos bei su apsauga nuo kontakto su oru, pritaikyti darbui su siūlomu analizatoriumi, švirkšto talpa - 3 ml. Švirkštai supakuoti po vieną. Atellica VTR be adatos.pdf</t>
  </si>
  <si>
    <t>Ėminių/mėginių paėmimo sistemose naudojamas antikoaguliantas neturi įtakos (interferencijos) elektrolitų tyrimo rezultatams.Atellica VTR Flyer.pdf</t>
  </si>
  <si>
    <t xml:space="preserve">Ėminių/mėginių paėmimo sistemose naudojamas antikoaguliantas apsaugo ėminius/mėginius nuo kraujo krešulių susidarymo. </t>
  </si>
  <si>
    <t>Yra galimybė užprogramuoti kontrolių atlikimo laiką. 147 psl RAPIDPoint_500e_Operator_s_Guide_LT.pdf)</t>
  </si>
  <si>
    <t>Analizatoriuose yra saugus, universalus automatinis ėminio/mėginio įsiurbėjas, pritaikytas švirkštams, kapiliarams. (20 psl. RAPIDPoint_500e_Operator_s_Guide_LT.pdf)</t>
  </si>
  <si>
    <t>Pasiūlyti adapteriai ampulėms. (Adapteriai ampulėms.pdf)</t>
  </si>
  <si>
    <t>Dalis įrangos nauja, o likusi dalis techniškai tvarkinga (pagaminimo metai ne vėlesni nei 2020 m). Pateikti paskutiniųjų 3 metų techninės priežiūros protokolai. RP500e Tech.jpg</t>
  </si>
  <si>
    <t xml:space="preserve">Pateiktas detalus, personalui priskirtas atlikti, analizatorių priežiūros planas, atliekamos procedūros - kas dieninės, savaitinės, mėnesinės, kitos ir joms atlikti reikalingos/sunaudojamos priemonės (pagal gamintojo instrukcijas) bei joms atlikti nustatytas/skiriamas laikas. (nuo 174 psl. RAPIDPoint_500e_Operator_s_Guide_LT.pdf) </t>
  </si>
  <si>
    <r>
      <t xml:space="preserve">Siemens Healthcare įsipareigoja savo sąskaita užtikrinti pateiktos įrangos techninę priežiūrą, galimų defektų ir/ar gedimų šalinimą/remontą/atnaujinimą visą panaudos sutarties galiojimo laikotarpiu. Techninė priežiūra bus vykdoma griežtai laikantis įrangos gamintojo nurodytu dažnumu  (pvz. ketvirtinės, mėnesinės, metinės ir kita) ir rekomenduojamu įrangos dalių/ priemonių/ eksploatacinių  medžiagų savalaikiu pakeitimu, kad tyrimų atlikimui būtų naudojama techniškai tvarkinga įranga. </t>
    </r>
    <r>
      <rPr>
        <sz val="11"/>
        <rFont val="Times New Roman"/>
        <family val="1"/>
      </rPr>
      <t>Tiekėjas pateikia detalų, gamintojo reglamentuotą tiekėjų ar gamintojo atstovų atliekamą įrangos/analizatorių/sistemos/programinės įrangos techninių priežiūrų/atnaujinimų/remonto planą (atlikimo dažnis, procedūros ir kita).</t>
    </r>
  </si>
  <si>
    <t>Siemens Healthcare pateikia visų reagentų ir eksploatacinių medžiagų (plovikliai, buferiai ir kitos) gamintojo deklaruojamą stabilumą atidarius, specifinius reikalavimus paruošimui, laikymui, naudojimui.</t>
  </si>
  <si>
    <t>epoc BGEM BUN tyrimų kortelės (25 vnt.)</t>
  </si>
  <si>
    <t>1.1.1</t>
  </si>
  <si>
    <t>25 vnt.</t>
  </si>
  <si>
    <t>EUROTROL GAS-ISE CTRL L 1 (10x2.5ml) BUN, kontrolė</t>
  </si>
  <si>
    <t xml:space="preserve">EUROTROL GAS-ISE CTRL L 2 (10x2.5ml) BUN, kontrolė </t>
  </si>
  <si>
    <t xml:space="preserve">EUROTROL GAS-ISE CTRL L 3 (10x2.5ml) BUN, kontrolė </t>
  </si>
  <si>
    <t>1.1.2</t>
  </si>
  <si>
    <t>1.1.3</t>
  </si>
  <si>
    <t>1.1.4</t>
  </si>
  <si>
    <t>1.2.1</t>
  </si>
  <si>
    <t>1.2.2</t>
  </si>
  <si>
    <t>1.2.3</t>
  </si>
  <si>
    <t>1.2.4</t>
  </si>
  <si>
    <t>1.3.1</t>
  </si>
  <si>
    <t>1.3.2</t>
  </si>
  <si>
    <t>1.3.3</t>
  </si>
  <si>
    <t>1.3.4</t>
  </si>
  <si>
    <t>10 vnt.</t>
  </si>
  <si>
    <t>Reagentai kraujo dujų ir elektrolitų nustatymui - RP500 reagentų dėklas Lac (750 tyrimų, 1 vnt./ pakuotėje)</t>
  </si>
  <si>
    <t>RP500 autoQC dėklas (1 vnt./ pakuotėje)</t>
  </si>
  <si>
    <t>RP500 ploviklių ir atliekų dėklai (4 vnt./ pakuotėje)</t>
  </si>
  <si>
    <t>Popierius spausdintuvui</t>
  </si>
  <si>
    <t>Adapteriai ampulėms</t>
  </si>
  <si>
    <t>Reagentai kraujo dujų ir elektrolitų nustatymui - RP500 reagentų dėklas Lac (250 tyrimų, 1 vnt./ pakuotėje)</t>
  </si>
  <si>
    <t>Reagentai kraujo dujų ir elektrolitų nustatymui - RP500 reagentų dėklas Lac (400 tyrimų, 1 vnt./ pakuotėje)</t>
  </si>
  <si>
    <t>750 tyr.</t>
  </si>
  <si>
    <t xml:space="preserve">1 vnt. </t>
  </si>
  <si>
    <t>4 vnt.</t>
  </si>
  <si>
    <t>250 tyr.</t>
  </si>
  <si>
    <t>400 tyr.</t>
  </si>
  <si>
    <t>100 vnt.</t>
  </si>
  <si>
    <t>Kamšteliai kapiliarams</t>
  </si>
  <si>
    <t>2.3.1</t>
  </si>
  <si>
    <t>2.3.2</t>
  </si>
  <si>
    <t>Magnetas ir maišymo strypelis mėginio išmaišymui</t>
  </si>
  <si>
    <t>500 vnt.</t>
  </si>
  <si>
    <t xml:space="preserve">500 vnt. </t>
  </si>
  <si>
    <t>50 vnt.</t>
  </si>
  <si>
    <t>Siūlomi tinkami adapteriai ir kitos papildomos priemonės. epoc_kapiliarai instrukcija.pdf</t>
  </si>
  <si>
    <t xml:space="preserve">Analizatoriai integruojasi į ligoninės turimą laboratorijos informacinę sistemą (LIS). Tyrimams gauti iš LIS / tyrimų rezultatus nusiųsti į LIS turi palaikyti  HL7 v2 standartus. (360 psl. RAPIDPoint_500e_Operator_s_Guide_LT.pdf) </t>
  </si>
  <si>
    <t>Yra paciento ėminių duomenų įvedimas tyrimų atlikimui ir rezultatų perdavimas užsakovui: per HIS/LIS ir tradiciniu būdu (įvedimas: ėminio/paciento/užsakovo identifikacija ir kita; perdavimas/ataskaitos: spausdintas variantas). (360 psl. RAPIDPoint_500e_Operator_s_Guide_LT.pdf)</t>
  </si>
  <si>
    <t>Analizatoriai integruojasi į ligoninės turimą laboratorijos informacinę sistemą (LIS). Tyrimams gauti iš LIS / tyrimų rezultatus nusiųsti į LIS palaiko HL7 standartą. (2 psl. EPOC techninė specifikacija.PDF), (81 psl. EPOC Naudotojo vadovas_ENG.pdf)</t>
  </si>
  <si>
    <t>Yra paciento ėminių duomenų įvedimas tyrimų atlikimui ir rezultatų perdavimas užsakovui: per HIS/LIS ir tradiciniu būdu (įvedimas: ėminio/paciento/užsakovo identifikacija ir kita; perdavimas/ataskaitos: spausdintas variantas). (81 psl. EPOC Naudotojo vadovas_ENG.pdf)</t>
  </si>
  <si>
    <t>1.1.5</t>
  </si>
  <si>
    <t>1.2.5</t>
  </si>
  <si>
    <t>1.3.5</t>
  </si>
  <si>
    <t>1.4.1</t>
  </si>
  <si>
    <t>1.4.2</t>
  </si>
  <si>
    <t>1.4.3</t>
  </si>
  <si>
    <t>1.4.4</t>
  </si>
  <si>
    <t>1.4.5</t>
  </si>
  <si>
    <t>1.5.1</t>
  </si>
  <si>
    <t>1.5.2</t>
  </si>
  <si>
    <t>1.5.3</t>
  </si>
  <si>
    <t>1.5.4</t>
  </si>
  <si>
    <t>1.5.5</t>
  </si>
  <si>
    <t>1.6.1</t>
  </si>
  <si>
    <t>1.6.2</t>
  </si>
  <si>
    <t>1.6.3</t>
  </si>
  <si>
    <t>1.6.4</t>
  </si>
  <si>
    <t>1.6.5</t>
  </si>
  <si>
    <t>1.7.1</t>
  </si>
  <si>
    <t>1.7.3</t>
  </si>
  <si>
    <t>1.7.2</t>
  </si>
  <si>
    <t>1.7.4</t>
  </si>
  <si>
    <t>1.7.5</t>
  </si>
  <si>
    <t>1.8.1</t>
  </si>
  <si>
    <t>1.8.2</t>
  </si>
  <si>
    <t>1.8.3</t>
  </si>
  <si>
    <t>1.8.4</t>
  </si>
  <si>
    <t>1.8.5</t>
  </si>
  <si>
    <t>1.9.1</t>
  </si>
  <si>
    <t>1.9.3</t>
  </si>
  <si>
    <t>1.9.2</t>
  </si>
  <si>
    <t>1.9.4</t>
  </si>
  <si>
    <t>1.9.5</t>
  </si>
  <si>
    <t>Siemens, epoc BGEM BUN - BG - RGT - 25T, 10736515</t>
  </si>
  <si>
    <t>Siemens, epoc Care-Fill Capillary Tubes - BG - CON - 50 T, 10736380</t>
  </si>
  <si>
    <t>Siemens, EUROTROL GAS-ISE CTRL L 1 (10x2.5ml) BUN, kontrolė, 10736510</t>
  </si>
  <si>
    <t>Siemens, EUROTROL GAS-ISE CTRL L 2 (10x2.5ml) BUN, kontrolė, 10736511</t>
  </si>
  <si>
    <t>Siemens, EUROTROL GAS-ISE CTRL L 3 (10x2.5ml) BUN, kontrolė, 10736512</t>
  </si>
  <si>
    <t>Siemens, Atellica VTR 3cc-50UVented SafTip NdlPrt, 11561350</t>
  </si>
  <si>
    <t xml:space="preserve">Siemens, Atellica VTR 3cc-50UVented SafTip NdlPrt, 11561350 </t>
  </si>
  <si>
    <t>Siemens, Atellica VTR 3cc-50U Vented &amp; Vented Tip Cap LS, 11561347</t>
  </si>
  <si>
    <t>Siemens, Multicap-S 100 ul, 500 vnt. Kapiliarai, 10322986</t>
  </si>
  <si>
    <t>Siemens, Caps for Multicap S, 10311054</t>
  </si>
  <si>
    <t>Siemens, Mixing Fleas and Magnets, 10311055</t>
  </si>
  <si>
    <t>Siemens, Measurement cartridge Lac 750, 10491449</t>
  </si>
  <si>
    <t>Siemens, Automatic QC, 10310323</t>
  </si>
  <si>
    <t xml:space="preserve">Siemens, Wash/Waste Cartridge, 10329097 </t>
  </si>
  <si>
    <t>Siemens, Paper Thermal, 10315772</t>
  </si>
  <si>
    <t>Siemens, Quick Adapter, 10329817</t>
  </si>
  <si>
    <t>Siemens, Measurement cartridge Lac 250, 10491447</t>
  </si>
  <si>
    <t>Siemens, Measurement cartridge Lac 400, 10491448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</si>
</sst>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6" x14ac:knownFonts="1">
    <font>
      <sz val="11"/>
      <color indexed="8"/>
      <name val="Calibri"/>
      <family val="2"/>
    </font>
    <font>
      <sz val="11"/>
      <color indexed="8"/>
      <name val="Calibri"/>
      <family val="2"/>
    </font>
    <font>
      <sz val="10"/>
      <name val="Arial"/>
      <family val="2"/>
    </font>
    <font>
      <sz val="10"/>
      <name val="Arial"/>
      <family val="2"/>
    </font>
    <font>
      <sz val="11"/>
      <color indexed="8"/>
      <name val="Times New Roman"/>
      <family val="1"/>
      <charset val="186"/>
    </font>
    <font>
      <b/>
      <sz val="11"/>
      <color indexed="8"/>
      <name val="Times New Roman"/>
      <family val="1"/>
      <charset val="186"/>
    </font>
    <font>
      <sz val="11"/>
      <name val="Times New Roman"/>
      <family val="1"/>
      <charset val="186"/>
    </font>
    <font>
      <b/>
      <sz val="11"/>
      <name val="Times New Roman"/>
      <family val="1"/>
      <charset val="186"/>
    </font>
    <font>
      <sz val="11"/>
      <color indexed="8"/>
      <name val="Calibri"/>
      <family val="2"/>
      <charset val="186"/>
    </font>
    <font>
      <b/>
      <i/>
      <sz val="11"/>
      <name val="Times New Roman"/>
      <family val="1"/>
      <charset val="186"/>
    </font>
    <font>
      <sz val="11"/>
      <color theme="1"/>
      <name val="Calibri"/>
      <family val="2"/>
      <charset val="186"/>
      <scheme val="minor"/>
    </font>
    <font>
      <sz val="11"/>
      <color rgb="FF000000"/>
      <name val="Calibri"/>
      <family val="2"/>
      <charset val="186"/>
    </font>
    <font>
      <sz val="11"/>
      <color rgb="FF000000"/>
      <name val="Times New Roman"/>
      <family val="1"/>
      <charset val="186"/>
    </font>
    <font>
      <sz val="10"/>
      <color theme="1"/>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sz val="11"/>
      <name val="Calibri"/>
      <family val="2"/>
      <charset val="186"/>
    </font>
    <font>
      <b/>
      <sz val="11"/>
      <color rgb="FF000000"/>
      <name val="Times New Roman"/>
      <family val="1"/>
      <charset val="186"/>
    </font>
    <font>
      <sz val="14"/>
      <name val="Times New Roman"/>
      <family val="1"/>
      <charset val="186"/>
    </font>
    <font>
      <i/>
      <sz val="11"/>
      <name val="Times New Roman"/>
      <family val="1"/>
      <charset val="186"/>
    </font>
    <font>
      <i/>
      <sz val="11"/>
      <color rgb="FF000000"/>
      <name val="Times New Roman"/>
      <family val="1"/>
    </font>
    <font>
      <sz val="11"/>
      <name val="Times New Roman"/>
      <family val="1"/>
    </font>
    <font>
      <sz val="11"/>
      <color theme="1"/>
      <name val="Times New Roman"/>
      <family val="1"/>
    </font>
    <font>
      <sz val="9"/>
      <color rgb="FF000000"/>
      <name val="Calibri"/>
      <family val="2"/>
    </font>
    <font>
      <i/>
      <sz val="10"/>
      <color indexed="8"/>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0" fontId="10" fillId="0" borderId="0"/>
    <xf numFmtId="0" fontId="3" fillId="0" borderId="0"/>
    <xf numFmtId="0" fontId="1" fillId="0" borderId="0"/>
    <xf numFmtId="0" fontId="11" fillId="0" borderId="0" applyNumberFormat="0" applyBorder="0" applyProtection="0"/>
    <xf numFmtId="0" fontId="2" fillId="0" borderId="0"/>
  </cellStyleXfs>
  <cellXfs count="125">
    <xf numFmtId="0" fontId="0" fillId="0" borderId="0" xfId="0"/>
    <xf numFmtId="0" fontId="4" fillId="0" borderId="0" xfId="0" applyFont="1" applyAlignment="1">
      <alignment vertical="top"/>
    </xf>
    <xf numFmtId="0" fontId="4" fillId="0" borderId="1" xfId="0" applyFont="1" applyBorder="1" applyAlignment="1">
      <alignment vertical="top"/>
    </xf>
    <xf numFmtId="0" fontId="4" fillId="0" borderId="1" xfId="0" applyFont="1" applyBorder="1" applyAlignment="1">
      <alignment horizontal="center" vertical="top"/>
    </xf>
    <xf numFmtId="0" fontId="4" fillId="0" borderId="0" xfId="0" applyFont="1" applyAlignment="1">
      <alignment vertical="top" wrapText="1"/>
    </xf>
    <xf numFmtId="0" fontId="4" fillId="0" borderId="1" xfId="0" applyFont="1" applyBorder="1" applyAlignment="1">
      <alignment horizontal="center" vertical="top" wrapText="1"/>
    </xf>
    <xf numFmtId="0" fontId="5" fillId="0" borderId="0" xfId="0" applyFont="1" applyAlignment="1">
      <alignment horizontal="center" vertical="top" wrapText="1"/>
    </xf>
    <xf numFmtId="0" fontId="7" fillId="0" borderId="0" xfId="0" applyFont="1" applyAlignment="1">
      <alignment vertical="center" wrapText="1"/>
    </xf>
    <xf numFmtId="0" fontId="6" fillId="0" borderId="1" xfId="0" applyFont="1" applyBorder="1" applyAlignment="1">
      <alignment horizontal="center" vertical="top" wrapText="1"/>
    </xf>
    <xf numFmtId="0" fontId="4" fillId="0" borderId="0" xfId="0" applyFont="1" applyAlignment="1">
      <alignment horizontal="center" vertical="top"/>
    </xf>
    <xf numFmtId="0" fontId="4" fillId="0" borderId="1" xfId="0" applyFont="1" applyBorder="1" applyAlignment="1">
      <alignment horizontal="center" vertical="center" wrapText="1"/>
    </xf>
    <xf numFmtId="0" fontId="12" fillId="0" borderId="0" xfId="0" applyFont="1" applyAlignment="1">
      <alignment horizontal="left" vertical="center" wrapText="1"/>
    </xf>
    <xf numFmtId="0" fontId="4" fillId="0" borderId="1" xfId="0" applyFont="1" applyBorder="1" applyAlignment="1">
      <alignment horizontal="right"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top"/>
    </xf>
    <xf numFmtId="0" fontId="13" fillId="0" borderId="3" xfId="0" applyFont="1" applyBorder="1" applyAlignment="1">
      <alignment horizontal="center" vertical="top"/>
    </xf>
    <xf numFmtId="0" fontId="9" fillId="0" borderId="1" xfId="0" applyFont="1" applyBorder="1" applyAlignment="1">
      <alignment vertical="top" wrapText="1"/>
    </xf>
    <xf numFmtId="0" fontId="14" fillId="0" borderId="1" xfId="0" applyFont="1" applyBorder="1"/>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horizontal="left" wrapText="1"/>
    </xf>
    <xf numFmtId="0" fontId="15" fillId="0" borderId="0" xfId="0" applyFont="1"/>
    <xf numFmtId="0" fontId="8" fillId="0" borderId="0" xfId="0" applyFont="1"/>
    <xf numFmtId="0" fontId="6" fillId="0" borderId="1" xfId="0" applyFont="1" applyBorder="1" applyAlignment="1">
      <alignment horizontal="right" vertical="top" wrapText="1"/>
    </xf>
    <xf numFmtId="0" fontId="6" fillId="0" borderId="0" xfId="0" applyFont="1" applyAlignment="1">
      <alignment horizontal="left" vertical="center" wrapText="1"/>
    </xf>
    <xf numFmtId="0" fontId="6"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center" wrapText="1"/>
    </xf>
    <xf numFmtId="0" fontId="12" fillId="0" borderId="0" xfId="0" applyFont="1" applyAlignment="1">
      <alignment horizontal="left" vertical="top" wrapText="1"/>
    </xf>
    <xf numFmtId="0" fontId="12" fillId="0" borderId="0" xfId="0" quotePrefix="1" applyFont="1" applyAlignment="1">
      <alignment vertical="top" wrapText="1"/>
    </xf>
    <xf numFmtId="0" fontId="12" fillId="0" borderId="1" xfId="0" quotePrefix="1" applyFont="1" applyBorder="1" applyAlignment="1">
      <alignment horizontal="left" vertical="top" wrapText="1"/>
    </xf>
    <xf numFmtId="0" fontId="12" fillId="0" borderId="1" xfId="0" applyFont="1" applyBorder="1" applyAlignment="1">
      <alignment vertical="top" wrapText="1"/>
    </xf>
    <xf numFmtId="0" fontId="12" fillId="0" borderId="1" xfId="0" quotePrefix="1" applyFont="1" applyBorder="1" applyAlignment="1">
      <alignment vertical="top" wrapText="1"/>
    </xf>
    <xf numFmtId="0" fontId="6" fillId="0" borderId="0" xfId="0" applyFont="1" applyAlignment="1">
      <alignment vertical="top" wrapText="1"/>
    </xf>
    <xf numFmtId="0" fontId="12" fillId="0" borderId="1" xfId="0" applyFont="1" applyBorder="1" applyAlignment="1">
      <alignment horizontal="center" vertical="center" wrapText="1"/>
    </xf>
    <xf numFmtId="0" fontId="7" fillId="0" borderId="1" xfId="0" applyFont="1" applyBorder="1" applyAlignment="1">
      <alignment vertical="top"/>
    </xf>
    <xf numFmtId="0" fontId="6" fillId="0" borderId="1" xfId="0" applyFont="1" applyBorder="1" applyAlignment="1">
      <alignment vertical="center" wrapText="1"/>
    </xf>
    <xf numFmtId="0" fontId="6" fillId="0" borderId="1" xfId="0" quotePrefix="1" applyFont="1" applyBorder="1" applyAlignment="1">
      <alignment vertical="top" wrapText="1"/>
    </xf>
    <xf numFmtId="0" fontId="7" fillId="0" borderId="0" xfId="0" applyFont="1" applyAlignment="1">
      <alignment horizontal="center" vertical="top" wrapText="1"/>
    </xf>
    <xf numFmtId="0" fontId="17" fillId="0" borderId="0" xfId="0" applyFont="1"/>
    <xf numFmtId="0" fontId="7" fillId="0" borderId="0" xfId="0" applyFont="1" applyAlignment="1">
      <alignment vertical="top" wrapText="1"/>
    </xf>
    <xf numFmtId="0" fontId="19" fillId="0" borderId="0" xfId="0" applyFont="1" applyAlignment="1">
      <alignment horizontal="right" vertical="top"/>
    </xf>
    <xf numFmtId="0" fontId="7" fillId="0" borderId="0" xfId="0" applyFont="1" applyAlignment="1">
      <alignment horizontal="left" vertical="top" wrapText="1"/>
    </xf>
    <xf numFmtId="0" fontId="6" fillId="0" borderId="1" xfId="0" applyFont="1" applyBorder="1" applyAlignment="1">
      <alignment horizontal="justify" vertical="top" wrapText="1"/>
    </xf>
    <xf numFmtId="0" fontId="6" fillId="0" borderId="1" xfId="0" applyFont="1" applyBorder="1" applyAlignment="1">
      <alignment horizontal="justify" vertical="top"/>
    </xf>
    <xf numFmtId="0" fontId="14" fillId="0" borderId="0" xfId="0" applyFont="1" applyAlignment="1">
      <alignment horizontal="center" vertical="top"/>
    </xf>
    <xf numFmtId="0" fontId="7" fillId="0" borderId="0" xfId="0" applyFont="1" applyAlignment="1">
      <alignment horizontal="left" wrapText="1"/>
    </xf>
    <xf numFmtId="0" fontId="6" fillId="0" borderId="0" xfId="0" applyFont="1" applyAlignment="1">
      <alignment horizontal="center" vertical="top" wrapText="1"/>
    </xf>
    <xf numFmtId="0" fontId="14" fillId="0" borderId="0" xfId="0" applyFont="1"/>
    <xf numFmtId="0" fontId="4" fillId="0" borderId="0" xfId="0" applyFont="1" applyAlignment="1">
      <alignment vertical="top" wrapText="1"/>
    </xf>
    <xf numFmtId="0" fontId="4" fillId="0" borderId="1" xfId="0" applyFont="1" applyBorder="1" applyAlignment="1">
      <alignment horizontal="center" vertical="center" wrapText="1"/>
    </xf>
    <xf numFmtId="0" fontId="12" fillId="0" borderId="1" xfId="0" applyFont="1" applyBorder="1" applyAlignment="1">
      <alignment horizontal="left" vertical="top" wrapText="1"/>
    </xf>
    <xf numFmtId="0" fontId="5" fillId="0" borderId="0" xfId="0" applyFont="1" applyAlignment="1">
      <alignment vertical="top" wrapText="1"/>
    </xf>
    <xf numFmtId="0" fontId="6" fillId="0" borderId="1" xfId="0" applyFont="1" applyBorder="1" applyAlignment="1">
      <alignment horizontal="center" vertical="top" wrapText="1"/>
    </xf>
    <xf numFmtId="0" fontId="4" fillId="0" borderId="1" xfId="0" applyFont="1" applyBorder="1" applyAlignment="1">
      <alignment vertical="top" wrapText="1"/>
    </xf>
    <xf numFmtId="0" fontId="22" fillId="0" borderId="1" xfId="0" applyFont="1" applyBorder="1" applyAlignment="1">
      <alignment vertical="top" wrapText="1"/>
    </xf>
    <xf numFmtId="0" fontId="23" fillId="0" borderId="1" xfId="0" applyFont="1" applyBorder="1" applyAlignment="1">
      <alignment vertical="top" wrapText="1"/>
    </xf>
    <xf numFmtId="0" fontId="6" fillId="0" borderId="1" xfId="0" quotePrefix="1" applyFont="1" applyBorder="1" applyAlignment="1">
      <alignment horizontal="left" vertical="top" wrapText="1"/>
    </xf>
    <xf numFmtId="0" fontId="4" fillId="0" borderId="1" xfId="0" quotePrefix="1" applyFont="1" applyBorder="1" applyAlignment="1">
      <alignment vertical="top" wrapText="1"/>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0" xfId="0"/>
    <xf numFmtId="0" fontId="0" fillId="0" borderId="0" xfId="0"/>
    <xf numFmtId="0" fontId="0" fillId="0" borderId="0" xfId="0"/>
    <xf numFmtId="0" fontId="6" fillId="0" borderId="1" xfId="0" applyFont="1" applyBorder="1" applyAlignment="1">
      <alignment horizontal="left" vertical="top" wrapText="1"/>
    </xf>
    <xf numFmtId="0" fontId="14" fillId="0" borderId="1" xfId="0" applyFont="1" applyBorder="1" applyAlignment="1">
      <alignment horizontal="center" vertical="top"/>
    </xf>
    <xf numFmtId="0" fontId="4"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6" xfId="0" applyFont="1" applyBorder="1" applyAlignment="1">
      <alignment horizontal="left" vertical="top" wrapText="1"/>
    </xf>
    <xf numFmtId="0" fontId="6" fillId="0" borderId="2" xfId="0" applyFont="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center" wrapText="1"/>
    </xf>
    <xf numFmtId="0" fontId="7" fillId="0" borderId="0" xfId="0" applyFont="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6" fillId="0" borderId="0" xfId="0" applyFont="1" applyAlignment="1">
      <alignment horizontal="left" vertical="center" wrapText="1"/>
    </xf>
    <xf numFmtId="0" fontId="5" fillId="0" borderId="0" xfId="0" applyFont="1" applyAlignment="1">
      <alignment vertical="top" wrapText="1"/>
    </xf>
    <xf numFmtId="0" fontId="7" fillId="0" borderId="0" xfId="0" applyFont="1" applyAlignment="1">
      <alignment horizontal="left" vertical="top" wrapText="1"/>
    </xf>
    <xf numFmtId="0" fontId="18" fillId="0" borderId="0" xfId="0" applyFont="1" applyAlignment="1">
      <alignment horizontal="left" vertical="center" wrapText="1"/>
    </xf>
    <xf numFmtId="0" fontId="4" fillId="0" borderId="3" xfId="0" applyFont="1" applyBorder="1" applyAlignment="1">
      <alignment horizontal="center" vertical="top"/>
    </xf>
    <xf numFmtId="0" fontId="4" fillId="0" borderId="5" xfId="0" applyFont="1" applyBorder="1" applyAlignment="1">
      <alignment horizontal="center" vertical="top"/>
    </xf>
    <xf numFmtId="0" fontId="4" fillId="0" borderId="4" xfId="0" applyFont="1" applyBorder="1" applyAlignment="1">
      <alignment horizontal="center" vertical="top"/>
    </xf>
    <xf numFmtId="0" fontId="12" fillId="0" borderId="1" xfId="0" applyFont="1" applyBorder="1" applyAlignment="1">
      <alignment horizontal="left" vertical="top" wrapText="1"/>
    </xf>
    <xf numFmtId="0" fontId="7" fillId="0" borderId="0" xfId="0" applyFont="1" applyAlignment="1">
      <alignment horizontal="left" vertical="center" wrapText="1"/>
    </xf>
    <xf numFmtId="0" fontId="20" fillId="0" borderId="0" xfId="0" applyFont="1" applyAlignment="1">
      <alignment horizontal="left" vertical="top" wrapText="1"/>
    </xf>
    <xf numFmtId="0" fontId="6" fillId="0" borderId="0" xfId="0" applyFont="1" applyAlignment="1">
      <alignment horizontal="left" vertical="top" wrapText="1"/>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14" fillId="0" borderId="1" xfId="0" applyFont="1" applyBorder="1" applyAlignment="1">
      <alignment horizontal="center" vertical="top"/>
    </xf>
    <xf numFmtId="16" fontId="14"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16" fillId="0" borderId="0" xfId="0" applyFont="1" applyAlignment="1">
      <alignment horizontal="left" vertical="top" wrapText="1"/>
    </xf>
    <xf numFmtId="0" fontId="5" fillId="0" borderId="0" xfId="0" applyFont="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center" vertical="top" wrapText="1"/>
    </xf>
    <xf numFmtId="0" fontId="25" fillId="0" borderId="1" xfId="0" applyFont="1" applyBorder="1" applyAlignment="1">
      <alignment wrapText="1"/>
    </xf>
    <xf numFmtId="0" fontId="25" fillId="0" borderId="1" xfId="0" applyFont="1" applyBorder="1"/>
    <xf numFmtId="165" fontId="14"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4" fillId="0" borderId="1" xfId="0" applyFont="1" applyBorder="1" applyAlignment="1">
      <alignment vertical="center"/>
    </xf>
    <xf numFmtId="0" fontId="14" fillId="0" borderId="1" xfId="0" applyFont="1" applyBorder="1" applyAlignment="1">
      <alignment vertical="center"/>
    </xf>
    <xf numFmtId="165" fontId="14" fillId="0" borderId="1" xfId="0" applyNumberFormat="1" applyFont="1" applyBorder="1" applyAlignment="1">
      <alignment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xf>
    <xf numFmtId="165" fontId="1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center" vertical="center"/>
    </xf>
    <xf numFmtId="2" fontId="7" fillId="0" borderId="1" xfId="0" applyNumberFormat="1" applyFont="1" applyBorder="1" applyAlignment="1">
      <alignment horizontal="center" vertical="center" wrapText="1"/>
    </xf>
    <xf numFmtId="2" fontId="14" fillId="0" borderId="4" xfId="0" applyNumberFormat="1" applyFont="1" applyBorder="1" applyAlignment="1">
      <alignment horizontal="center" vertical="center"/>
    </xf>
    <xf numFmtId="0" fontId="22" fillId="0" borderId="1" xfId="0" applyFont="1" applyBorder="1" applyAlignment="1">
      <alignment horizontal="left" vertical="top" wrapText="1"/>
    </xf>
    <xf numFmtId="0" fontId="7" fillId="0" borderId="1" xfId="0" applyFont="1" applyBorder="1" applyAlignment="1">
      <alignment horizontal="left" vertical="top" wrapText="1"/>
    </xf>
    <xf numFmtId="2"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24" fillId="0" borderId="1" xfId="0" applyFont="1" applyBorder="1" applyAlignment="1">
      <alignment wrapText="1"/>
    </xf>
    <xf numFmtId="2" fontId="7" fillId="0" borderId="1" xfId="0" applyNumberFormat="1" applyFont="1" applyBorder="1" applyAlignment="1">
      <alignment horizontal="center" vertical="top" wrapText="1"/>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4 2" xfId="6" xr:uid="{CDF764FF-8D60-461B-947D-515D543F05F3}"/>
    <cellStyle name="Normal 5" xfId="4" xr:uid="{00000000-0005-0000-0000-000004000000}"/>
    <cellStyle name="Normal 8"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zoomScale="90" zoomScaleNormal="90" workbookViewId="0">
      <selection activeCell="B9" sqref="B9:C9"/>
    </sheetView>
  </sheetViews>
  <sheetFormatPr defaultRowHeight="15" x14ac:dyDescent="0.25"/>
  <cols>
    <col min="1" max="1" width="10.140625" style="9" bestFit="1" customWidth="1"/>
    <col min="2" max="2" width="29.28515625" style="1" customWidth="1"/>
    <col min="3" max="3" width="35.140625" style="1" customWidth="1"/>
    <col min="4" max="4" width="65.7109375" style="52" customWidth="1"/>
    <col min="5" max="5" width="27.28515625" style="1" customWidth="1"/>
    <col min="6" max="6" width="11.28515625" style="1" customWidth="1"/>
    <col min="11" max="11" width="11.5703125" customWidth="1"/>
  </cols>
  <sheetData>
    <row r="1" spans="1:6" ht="15.75" customHeight="1" x14ac:dyDescent="0.25">
      <c r="B1" s="78"/>
      <c r="C1" s="78"/>
      <c r="D1" s="78"/>
    </row>
    <row r="2" spans="1:6" ht="58.5" customHeight="1" x14ac:dyDescent="0.25">
      <c r="A2" s="80" t="s">
        <v>261</v>
      </c>
      <c r="B2" s="80"/>
      <c r="C2" s="80"/>
      <c r="D2" s="80"/>
      <c r="E2" s="7"/>
      <c r="F2" s="4"/>
    </row>
    <row r="3" spans="1:6" ht="15.75" customHeight="1" x14ac:dyDescent="0.25">
      <c r="B3" s="27" t="s">
        <v>202</v>
      </c>
      <c r="C3" s="27"/>
      <c r="E3" s="6"/>
      <c r="F3" s="4"/>
    </row>
    <row r="4" spans="1:6" ht="44.25" customHeight="1" x14ac:dyDescent="0.25">
      <c r="A4" s="10" t="s">
        <v>3</v>
      </c>
      <c r="B4" s="79" t="s">
        <v>42</v>
      </c>
      <c r="C4" s="79"/>
      <c r="D4" s="53" t="s">
        <v>43</v>
      </c>
      <c r="E4" s="6"/>
      <c r="F4" s="4"/>
    </row>
    <row r="5" spans="1:6" ht="16.5" customHeight="1" x14ac:dyDescent="0.25">
      <c r="A5" s="10">
        <v>1</v>
      </c>
      <c r="B5" s="76" t="s">
        <v>44</v>
      </c>
      <c r="C5" s="77"/>
      <c r="D5" s="53"/>
      <c r="E5" s="6"/>
      <c r="F5" s="4"/>
    </row>
    <row r="6" spans="1:6" ht="105" x14ac:dyDescent="0.25">
      <c r="A6" s="5">
        <v>2</v>
      </c>
      <c r="B6" s="76" t="s">
        <v>45</v>
      </c>
      <c r="C6" s="77"/>
      <c r="D6" s="57" t="s">
        <v>335</v>
      </c>
      <c r="E6" s="6"/>
      <c r="F6" s="4"/>
    </row>
    <row r="7" spans="1:6" ht="93" customHeight="1" x14ac:dyDescent="0.25">
      <c r="A7" s="5">
        <v>3</v>
      </c>
      <c r="B7" s="76" t="s">
        <v>46</v>
      </c>
      <c r="C7" s="77"/>
      <c r="D7" s="57" t="s">
        <v>336</v>
      </c>
      <c r="E7" s="6"/>
      <c r="F7" s="4"/>
    </row>
    <row r="8" spans="1:6" ht="50.25" customHeight="1" x14ac:dyDescent="0.25">
      <c r="A8" s="5">
        <v>4</v>
      </c>
      <c r="B8" s="76" t="s">
        <v>47</v>
      </c>
      <c r="C8" s="77"/>
      <c r="D8" s="57" t="s">
        <v>337</v>
      </c>
      <c r="E8" s="6"/>
      <c r="F8" s="4"/>
    </row>
    <row r="9" spans="1:6" ht="106.5" customHeight="1" x14ac:dyDescent="0.25">
      <c r="A9" s="5">
        <v>5</v>
      </c>
      <c r="B9" s="76" t="s">
        <v>48</v>
      </c>
      <c r="C9" s="77"/>
      <c r="D9" s="57" t="s">
        <v>338</v>
      </c>
      <c r="E9" s="6"/>
      <c r="F9" s="4"/>
    </row>
    <row r="10" spans="1:6" ht="75" x14ac:dyDescent="0.25">
      <c r="A10" s="5">
        <v>6</v>
      </c>
      <c r="B10" s="76" t="s">
        <v>49</v>
      </c>
      <c r="C10" s="77"/>
      <c r="D10" s="57" t="s">
        <v>339</v>
      </c>
      <c r="E10" s="6"/>
      <c r="F10" s="4"/>
    </row>
    <row r="11" spans="1:6" ht="157.5" customHeight="1" x14ac:dyDescent="0.25">
      <c r="A11" s="5">
        <v>7</v>
      </c>
      <c r="B11" s="76" t="s">
        <v>50</v>
      </c>
      <c r="C11" s="77"/>
      <c r="D11" s="57" t="s">
        <v>377</v>
      </c>
      <c r="E11" s="6"/>
      <c r="F11" s="4"/>
    </row>
    <row r="12" spans="1:6" ht="126.75" customHeight="1" x14ac:dyDescent="0.25">
      <c r="A12" s="5">
        <v>8</v>
      </c>
      <c r="B12" s="76" t="s">
        <v>51</v>
      </c>
      <c r="C12" s="77"/>
      <c r="D12" s="57" t="s">
        <v>340</v>
      </c>
      <c r="E12" s="6"/>
      <c r="F12" s="4"/>
    </row>
    <row r="13" spans="1:6" ht="60" customHeight="1" x14ac:dyDescent="0.25">
      <c r="A13" s="5">
        <v>9</v>
      </c>
      <c r="B13" s="76" t="s">
        <v>52</v>
      </c>
      <c r="C13" s="77"/>
      <c r="D13" s="57" t="s">
        <v>341</v>
      </c>
      <c r="E13" s="6"/>
      <c r="F13" s="4"/>
    </row>
    <row r="14" spans="1:6" ht="48" customHeight="1" x14ac:dyDescent="0.25">
      <c r="A14" s="5">
        <v>10</v>
      </c>
      <c r="B14" s="76" t="s">
        <v>4</v>
      </c>
      <c r="C14" s="77"/>
      <c r="D14" s="57" t="s">
        <v>342</v>
      </c>
      <c r="E14" s="6"/>
      <c r="F14" s="4"/>
    </row>
  </sheetData>
  <mergeCells count="13">
    <mergeCell ref="B7:C7"/>
    <mergeCell ref="B1:D1"/>
    <mergeCell ref="B4:C4"/>
    <mergeCell ref="B5:C5"/>
    <mergeCell ref="B6:C6"/>
    <mergeCell ref="A2:D2"/>
    <mergeCell ref="B8:C8"/>
    <mergeCell ref="B9:C9"/>
    <mergeCell ref="B10:C10"/>
    <mergeCell ref="B13:C13"/>
    <mergeCell ref="B14:C14"/>
    <mergeCell ref="B11:C11"/>
    <mergeCell ref="B12:C12"/>
  </mergeCells>
  <pageMargins left="0.19685039370078741" right="0.19685039370078741" top="0.15748031496062992" bottom="0.19685039370078741" header="0.19685039370078741" footer="0.11811023622047245"/>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opLeftCell="A16" zoomScale="130" zoomScaleNormal="130" workbookViewId="0">
      <selection activeCell="D5" sqref="D5"/>
    </sheetView>
  </sheetViews>
  <sheetFormatPr defaultRowHeight="15" x14ac:dyDescent="0.25"/>
  <cols>
    <col min="1" max="1" width="5.5703125" style="9" customWidth="1"/>
    <col min="2" max="2" width="29.28515625" style="1" customWidth="1"/>
    <col min="3" max="3" width="29" style="1" customWidth="1"/>
    <col min="4" max="4" width="43.85546875" style="52" customWidth="1"/>
    <col min="5" max="5" width="27.28515625" style="1" customWidth="1"/>
    <col min="6" max="6" width="11.28515625" style="1" customWidth="1"/>
    <col min="11" max="11" width="11.5703125" customWidth="1"/>
  </cols>
  <sheetData>
    <row r="1" spans="1:6" ht="15.75" customHeight="1" x14ac:dyDescent="0.25">
      <c r="B1" s="78"/>
      <c r="C1" s="78"/>
      <c r="D1" s="78"/>
    </row>
    <row r="2" spans="1:6" ht="60" customHeight="1" x14ac:dyDescent="0.25">
      <c r="A2" s="80" t="s">
        <v>217</v>
      </c>
      <c r="B2" s="80"/>
      <c r="C2" s="80"/>
      <c r="D2" s="80"/>
      <c r="E2" s="7"/>
      <c r="F2" s="4"/>
    </row>
    <row r="3" spans="1:6" ht="15.75" customHeight="1" x14ac:dyDescent="0.25">
      <c r="B3" s="27"/>
      <c r="C3" s="27"/>
      <c r="E3" s="6"/>
      <c r="F3" s="4"/>
    </row>
    <row r="4" spans="1:6" ht="15.75" customHeight="1" x14ac:dyDescent="0.25">
      <c r="B4" s="83" t="s">
        <v>203</v>
      </c>
      <c r="C4" s="83"/>
      <c r="E4" s="6"/>
      <c r="F4" s="4"/>
    </row>
    <row r="5" spans="1:6" ht="52.5" customHeight="1" x14ac:dyDescent="0.25">
      <c r="A5" s="10" t="s">
        <v>3</v>
      </c>
      <c r="B5" s="79" t="s">
        <v>42</v>
      </c>
      <c r="C5" s="79"/>
      <c r="D5" s="53" t="s">
        <v>43</v>
      </c>
      <c r="E5" s="6"/>
      <c r="F5" s="4"/>
    </row>
    <row r="6" spans="1:6" ht="135" x14ac:dyDescent="0.25">
      <c r="A6" s="5">
        <v>1</v>
      </c>
      <c r="B6" s="81" t="s">
        <v>53</v>
      </c>
      <c r="C6" s="82"/>
      <c r="D6" s="53" t="s">
        <v>343</v>
      </c>
      <c r="E6" s="6"/>
      <c r="F6" s="4"/>
    </row>
    <row r="7" spans="1:6" ht="62.25" customHeight="1" x14ac:dyDescent="0.25">
      <c r="A7" s="5">
        <v>2</v>
      </c>
      <c r="B7" s="76" t="s">
        <v>204</v>
      </c>
      <c r="C7" s="77"/>
      <c r="D7" s="53" t="s">
        <v>344</v>
      </c>
      <c r="E7" s="6"/>
      <c r="F7" s="4"/>
    </row>
    <row r="8" spans="1:6" ht="45" x14ac:dyDescent="0.25">
      <c r="A8" s="5">
        <v>3</v>
      </c>
      <c r="B8" s="81" t="s">
        <v>54</v>
      </c>
      <c r="C8" s="82"/>
      <c r="D8" s="53" t="s">
        <v>345</v>
      </c>
      <c r="E8" s="6"/>
      <c r="F8" s="4"/>
    </row>
    <row r="9" spans="1:6" ht="120" x14ac:dyDescent="0.25">
      <c r="A9" s="5">
        <v>4</v>
      </c>
      <c r="B9" s="81" t="s">
        <v>56</v>
      </c>
      <c r="C9" s="82"/>
      <c r="D9" s="62" t="s">
        <v>346</v>
      </c>
      <c r="E9" s="6"/>
      <c r="F9" s="4"/>
    </row>
    <row r="10" spans="1:6" ht="75" x14ac:dyDescent="0.25">
      <c r="A10" s="5">
        <v>5</v>
      </c>
      <c r="B10" s="81" t="s">
        <v>205</v>
      </c>
      <c r="C10" s="82"/>
      <c r="D10" s="53" t="s">
        <v>378</v>
      </c>
      <c r="E10" s="6"/>
      <c r="F10" s="4"/>
    </row>
    <row r="11" spans="1:6" s="42" customFormat="1" ht="180" x14ac:dyDescent="0.25">
      <c r="A11" s="8">
        <v>6</v>
      </c>
      <c r="B11" s="76" t="s">
        <v>219</v>
      </c>
      <c r="C11" s="77"/>
      <c r="D11" s="16" t="s">
        <v>347</v>
      </c>
      <c r="E11" s="41"/>
      <c r="F11" s="36"/>
    </row>
    <row r="12" spans="1:6" ht="75" x14ac:dyDescent="0.25">
      <c r="A12" s="5">
        <v>7</v>
      </c>
      <c r="B12" s="81" t="s">
        <v>55</v>
      </c>
      <c r="C12" s="82"/>
      <c r="D12" s="53" t="s">
        <v>348</v>
      </c>
      <c r="E12" s="6"/>
      <c r="F12" s="4"/>
    </row>
    <row r="13" spans="1:6" ht="90" x14ac:dyDescent="0.25">
      <c r="A13" s="5">
        <v>8</v>
      </c>
      <c r="B13" s="81" t="s">
        <v>206</v>
      </c>
      <c r="C13" s="82"/>
      <c r="D13" s="53" t="s">
        <v>349</v>
      </c>
      <c r="E13" s="6"/>
      <c r="F13" s="4"/>
    </row>
    <row r="14" spans="1:6" ht="135" x14ac:dyDescent="0.25">
      <c r="A14" s="5">
        <v>9</v>
      </c>
      <c r="B14" s="81" t="s">
        <v>220</v>
      </c>
      <c r="C14" s="82"/>
      <c r="D14" s="53" t="s">
        <v>350</v>
      </c>
      <c r="E14" s="6"/>
      <c r="F14" s="4"/>
    </row>
    <row r="15" spans="1:6" ht="90" x14ac:dyDescent="0.25">
      <c r="A15" s="5">
        <v>10</v>
      </c>
      <c r="B15" s="81" t="s">
        <v>57</v>
      </c>
      <c r="C15" s="82"/>
      <c r="D15" s="53" t="s">
        <v>351</v>
      </c>
      <c r="E15" s="6"/>
      <c r="F15" s="4"/>
    </row>
    <row r="16" spans="1:6" ht="105" x14ac:dyDescent="0.25">
      <c r="A16" s="5">
        <v>11</v>
      </c>
      <c r="B16" s="81" t="s">
        <v>58</v>
      </c>
      <c r="C16" s="82"/>
      <c r="D16" s="53" t="s">
        <v>352</v>
      </c>
      <c r="E16" s="6"/>
      <c r="F16" s="4"/>
    </row>
    <row r="17" spans="1:6" s="42" customFormat="1" ht="60" x14ac:dyDescent="0.25">
      <c r="A17" s="8">
        <v>12</v>
      </c>
      <c r="B17" s="76" t="s">
        <v>41</v>
      </c>
      <c r="C17" s="77"/>
      <c r="D17" s="16" t="s">
        <v>353</v>
      </c>
      <c r="E17" s="41"/>
      <c r="F17" s="36"/>
    </row>
    <row r="18" spans="1:6" ht="18" customHeight="1" x14ac:dyDescent="0.25">
      <c r="B18" s="11"/>
      <c r="C18" s="11"/>
      <c r="E18" s="6"/>
      <c r="F18" s="4"/>
    </row>
  </sheetData>
  <mergeCells count="16">
    <mergeCell ref="B7:C7"/>
    <mergeCell ref="B1:D1"/>
    <mergeCell ref="B4:C4"/>
    <mergeCell ref="B5:C5"/>
    <mergeCell ref="B6:C6"/>
    <mergeCell ref="A2:D2"/>
    <mergeCell ref="B17:C17"/>
    <mergeCell ref="B13:C13"/>
    <mergeCell ref="B14:C14"/>
    <mergeCell ref="B11:C11"/>
    <mergeCell ref="B8:C8"/>
    <mergeCell ref="B9:C9"/>
    <mergeCell ref="B10:C10"/>
    <mergeCell ref="B12:C12"/>
    <mergeCell ref="B15:C15"/>
    <mergeCell ref="B16:C16"/>
  </mergeCell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2"/>
  <sheetViews>
    <sheetView topLeftCell="A75" zoomScale="130" zoomScaleNormal="130" workbookViewId="0">
      <selection activeCell="D79" sqref="D79"/>
    </sheetView>
  </sheetViews>
  <sheetFormatPr defaultRowHeight="15" x14ac:dyDescent="0.25"/>
  <cols>
    <col min="1" max="1" width="9" style="9" customWidth="1"/>
    <col min="2" max="2" width="24.140625" style="1" customWidth="1"/>
    <col min="3" max="3" width="60.28515625" style="1" customWidth="1"/>
    <col min="4" max="4" width="64.42578125" style="52" customWidth="1"/>
    <col min="5" max="5" width="27.28515625" style="1" customWidth="1"/>
    <col min="6" max="6" width="11.28515625" style="1" customWidth="1"/>
    <col min="11" max="11" width="11.5703125" customWidth="1"/>
  </cols>
  <sheetData>
    <row r="1" spans="1:6" ht="15.75" customHeight="1" x14ac:dyDescent="0.25"/>
    <row r="2" spans="1:6" ht="33.75" customHeight="1" x14ac:dyDescent="0.25">
      <c r="B2" s="84" t="s">
        <v>269</v>
      </c>
      <c r="C2" s="84"/>
      <c r="D2" s="84"/>
      <c r="E2" s="7"/>
      <c r="F2" s="4"/>
    </row>
    <row r="3" spans="1:6" ht="17.25" customHeight="1" x14ac:dyDescent="0.25">
      <c r="B3" s="85" t="s">
        <v>262</v>
      </c>
      <c r="C3" s="85"/>
      <c r="D3" s="43"/>
      <c r="E3" s="6"/>
      <c r="F3" s="4"/>
    </row>
    <row r="4" spans="1:6" ht="34.5" customHeight="1" x14ac:dyDescent="0.25">
      <c r="B4" s="91" t="s">
        <v>270</v>
      </c>
      <c r="C4" s="91"/>
      <c r="D4" s="91"/>
      <c r="E4" s="6"/>
      <c r="F4" s="4"/>
    </row>
    <row r="5" spans="1:6" ht="22.5" customHeight="1" x14ac:dyDescent="0.25">
      <c r="B5" s="86" t="s">
        <v>59</v>
      </c>
      <c r="C5" s="86"/>
      <c r="D5" s="55"/>
      <c r="E5" s="6"/>
      <c r="F5" s="4"/>
    </row>
    <row r="6" spans="1:6" ht="108.75" customHeight="1" x14ac:dyDescent="0.25">
      <c r="A6" s="10" t="s">
        <v>0</v>
      </c>
      <c r="B6" s="10" t="s">
        <v>60</v>
      </c>
      <c r="C6" s="37" t="s">
        <v>61</v>
      </c>
      <c r="D6" s="56" t="s">
        <v>62</v>
      </c>
      <c r="E6" s="6"/>
      <c r="F6" s="4"/>
    </row>
    <row r="7" spans="1:6" ht="75" x14ac:dyDescent="0.25">
      <c r="A7" s="87" t="s">
        <v>1</v>
      </c>
      <c r="B7" s="90" t="s">
        <v>64</v>
      </c>
      <c r="C7" s="29" t="s">
        <v>221</v>
      </c>
      <c r="D7" s="57" t="s">
        <v>354</v>
      </c>
      <c r="E7" s="6"/>
      <c r="F7" s="4"/>
    </row>
    <row r="8" spans="1:6" ht="34.5" customHeight="1" x14ac:dyDescent="0.25">
      <c r="A8" s="88"/>
      <c r="B8" s="90"/>
      <c r="C8" s="29" t="s">
        <v>77</v>
      </c>
      <c r="D8" s="57" t="s">
        <v>355</v>
      </c>
      <c r="E8" s="6"/>
      <c r="F8" s="4"/>
    </row>
    <row r="9" spans="1:6" ht="17.25" customHeight="1" x14ac:dyDescent="0.25">
      <c r="A9" s="88"/>
      <c r="B9" s="90"/>
      <c r="C9" s="33" t="s">
        <v>78</v>
      </c>
      <c r="D9" s="57" t="s">
        <v>356</v>
      </c>
      <c r="E9" s="6"/>
      <c r="F9" s="4"/>
    </row>
    <row r="10" spans="1:6" ht="18.75" customHeight="1" x14ac:dyDescent="0.25">
      <c r="A10" s="88"/>
      <c r="B10" s="90"/>
      <c r="C10" s="33" t="s">
        <v>79</v>
      </c>
      <c r="D10" s="57" t="s">
        <v>357</v>
      </c>
      <c r="E10" s="6"/>
      <c r="F10" s="4"/>
    </row>
    <row r="11" spans="1:6" ht="34.5" customHeight="1" x14ac:dyDescent="0.25">
      <c r="A11" s="88"/>
      <c r="B11" s="90"/>
      <c r="C11" s="29" t="s">
        <v>67</v>
      </c>
      <c r="D11" s="57" t="s">
        <v>358</v>
      </c>
      <c r="E11" s="6"/>
      <c r="F11" s="4"/>
    </row>
    <row r="12" spans="1:6" ht="45" x14ac:dyDescent="0.25">
      <c r="A12" s="89"/>
      <c r="B12" s="90"/>
      <c r="C12" s="29" t="s">
        <v>66</v>
      </c>
      <c r="D12" s="57" t="s">
        <v>359</v>
      </c>
      <c r="E12" s="6"/>
      <c r="F12" s="4"/>
    </row>
    <row r="13" spans="1:6" ht="15" customHeight="1" x14ac:dyDescent="0.25">
      <c r="A13" s="87" t="s">
        <v>2</v>
      </c>
      <c r="B13" s="90" t="s">
        <v>147</v>
      </c>
      <c r="C13" s="29" t="s">
        <v>65</v>
      </c>
      <c r="D13" s="57"/>
      <c r="E13" s="6"/>
      <c r="F13" s="4"/>
    </row>
    <row r="14" spans="1:6" ht="32.25" customHeight="1" x14ac:dyDescent="0.25">
      <c r="A14" s="88"/>
      <c r="B14" s="90"/>
      <c r="C14" s="29" t="s">
        <v>148</v>
      </c>
      <c r="D14" s="57" t="s">
        <v>273</v>
      </c>
      <c r="E14" s="6"/>
      <c r="F14" s="4"/>
    </row>
    <row r="15" spans="1:6" ht="95.25" customHeight="1" x14ac:dyDescent="0.25">
      <c r="A15" s="88"/>
      <c r="B15" s="90"/>
      <c r="C15" s="29" t="s">
        <v>149</v>
      </c>
      <c r="D15" s="57" t="s">
        <v>274</v>
      </c>
      <c r="E15" s="6"/>
      <c r="F15" s="4"/>
    </row>
    <row r="16" spans="1:6" ht="95.25" customHeight="1" x14ac:dyDescent="0.25">
      <c r="A16" s="88"/>
      <c r="B16" s="90"/>
      <c r="C16" s="30" t="s">
        <v>150</v>
      </c>
      <c r="D16" s="57" t="s">
        <v>275</v>
      </c>
      <c r="E16" s="6"/>
      <c r="F16" s="4"/>
    </row>
    <row r="17" spans="1:6" ht="90" x14ac:dyDescent="0.25">
      <c r="A17" s="88"/>
      <c r="B17" s="90"/>
      <c r="C17" s="29" t="s">
        <v>151</v>
      </c>
      <c r="D17" s="57" t="s">
        <v>276</v>
      </c>
      <c r="E17" s="6"/>
      <c r="F17" s="4"/>
    </row>
    <row r="18" spans="1:6" ht="75" x14ac:dyDescent="0.25">
      <c r="A18" s="88"/>
      <c r="B18" s="90"/>
      <c r="C18" s="29" t="s">
        <v>222</v>
      </c>
      <c r="D18" s="57" t="s">
        <v>277</v>
      </c>
      <c r="E18" s="6"/>
      <c r="F18" s="4"/>
    </row>
    <row r="19" spans="1:6" ht="48" customHeight="1" x14ac:dyDescent="0.25">
      <c r="A19" s="89"/>
      <c r="B19" s="90"/>
      <c r="C19" s="29" t="s">
        <v>152</v>
      </c>
      <c r="D19" s="57" t="s">
        <v>278</v>
      </c>
      <c r="E19" s="6"/>
      <c r="F19" s="4"/>
    </row>
    <row r="20" spans="1:6" ht="48" customHeight="1" x14ac:dyDescent="0.25">
      <c r="A20" s="3" t="s">
        <v>223</v>
      </c>
      <c r="B20" s="13" t="s">
        <v>68</v>
      </c>
      <c r="C20" s="64" t="s">
        <v>218</v>
      </c>
      <c r="D20" s="57" t="s">
        <v>375</v>
      </c>
      <c r="E20" s="6"/>
      <c r="F20" s="4"/>
    </row>
    <row r="21" spans="1:6" ht="75" x14ac:dyDescent="0.25">
      <c r="A21" s="3" t="s">
        <v>224</v>
      </c>
      <c r="B21" s="29" t="s">
        <v>69</v>
      </c>
      <c r="C21" s="29" t="s">
        <v>70</v>
      </c>
      <c r="D21" s="57" t="s">
        <v>279</v>
      </c>
      <c r="E21" s="6"/>
      <c r="F21" s="4"/>
    </row>
    <row r="22" spans="1:6" ht="17.25" customHeight="1" x14ac:dyDescent="0.25">
      <c r="A22" s="87" t="s">
        <v>225</v>
      </c>
      <c r="B22" s="90" t="s">
        <v>72</v>
      </c>
      <c r="C22" s="29" t="s">
        <v>71</v>
      </c>
      <c r="D22" s="57"/>
      <c r="E22" s="6"/>
      <c r="F22" s="4"/>
    </row>
    <row r="23" spans="1:6" ht="17.25" customHeight="1" x14ac:dyDescent="0.25">
      <c r="A23" s="88"/>
      <c r="B23" s="90"/>
      <c r="C23" s="29" t="s">
        <v>73</v>
      </c>
      <c r="D23" s="94" t="s">
        <v>280</v>
      </c>
      <c r="E23" s="6"/>
      <c r="F23" s="4"/>
    </row>
    <row r="24" spans="1:6" ht="17.25" customHeight="1" x14ac:dyDescent="0.25">
      <c r="A24" s="88"/>
      <c r="B24" s="90"/>
      <c r="C24" s="29" t="s">
        <v>74</v>
      </c>
      <c r="D24" s="95"/>
      <c r="E24" s="6"/>
      <c r="F24" s="4"/>
    </row>
    <row r="25" spans="1:6" ht="17.25" customHeight="1" x14ac:dyDescent="0.25">
      <c r="A25" s="88"/>
      <c r="B25" s="90"/>
      <c r="C25" s="29" t="s">
        <v>75</v>
      </c>
      <c r="D25" s="95"/>
      <c r="E25" s="6"/>
      <c r="F25" s="4"/>
    </row>
    <row r="26" spans="1:6" ht="17.25" customHeight="1" x14ac:dyDescent="0.25">
      <c r="A26" s="88"/>
      <c r="B26" s="90"/>
      <c r="C26" s="29" t="s">
        <v>25</v>
      </c>
      <c r="D26" s="95"/>
      <c r="E26" s="6"/>
      <c r="F26" s="4"/>
    </row>
    <row r="27" spans="1:6" ht="45" customHeight="1" x14ac:dyDescent="0.25">
      <c r="A27" s="88"/>
      <c r="B27" s="90"/>
      <c r="C27" s="29" t="s">
        <v>76</v>
      </c>
      <c r="D27" s="95"/>
      <c r="E27" s="6"/>
      <c r="F27" s="4"/>
    </row>
    <row r="28" spans="1:6" ht="33" customHeight="1" x14ac:dyDescent="0.25">
      <c r="A28" s="89"/>
      <c r="B28" s="90"/>
      <c r="C28" s="29" t="s">
        <v>80</v>
      </c>
      <c r="D28" s="96"/>
      <c r="E28" s="6"/>
      <c r="F28" s="4"/>
    </row>
    <row r="29" spans="1:6" ht="75" x14ac:dyDescent="0.25">
      <c r="A29" s="3" t="s">
        <v>226</v>
      </c>
      <c r="B29" s="29" t="s">
        <v>81</v>
      </c>
      <c r="C29" s="29" t="s">
        <v>82</v>
      </c>
      <c r="D29" s="57" t="s">
        <v>281</v>
      </c>
      <c r="E29" s="6"/>
      <c r="F29" s="4"/>
    </row>
    <row r="30" spans="1:6" ht="60" x14ac:dyDescent="0.25">
      <c r="A30" s="3" t="s">
        <v>227</v>
      </c>
      <c r="B30" s="29" t="s">
        <v>83</v>
      </c>
      <c r="C30" s="29" t="s">
        <v>84</v>
      </c>
      <c r="D30" s="58" t="s">
        <v>282</v>
      </c>
      <c r="E30" s="6"/>
      <c r="F30" s="4"/>
    </row>
    <row r="31" spans="1:6" ht="45" x14ac:dyDescent="0.25">
      <c r="A31" s="3" t="s">
        <v>228</v>
      </c>
      <c r="B31" s="29" t="s">
        <v>85</v>
      </c>
      <c r="C31" s="63" t="s">
        <v>215</v>
      </c>
      <c r="D31" s="57" t="s">
        <v>283</v>
      </c>
      <c r="E31" s="6"/>
      <c r="F31" s="4"/>
    </row>
    <row r="32" spans="1:6" ht="75" x14ac:dyDescent="0.25">
      <c r="A32" s="3" t="s">
        <v>229</v>
      </c>
      <c r="B32" s="29" t="s">
        <v>86</v>
      </c>
      <c r="C32" s="29" t="s">
        <v>87</v>
      </c>
      <c r="D32" s="57" t="s">
        <v>284</v>
      </c>
      <c r="E32" s="6"/>
      <c r="F32" s="4"/>
    </row>
    <row r="33" spans="1:6" ht="60" x14ac:dyDescent="0.25">
      <c r="A33" s="87" t="s">
        <v>230</v>
      </c>
      <c r="B33" s="90" t="s">
        <v>88</v>
      </c>
      <c r="C33" s="34" t="s">
        <v>178</v>
      </c>
      <c r="D33" s="94" t="s">
        <v>285</v>
      </c>
      <c r="E33" s="6"/>
      <c r="F33" s="4"/>
    </row>
    <row r="34" spans="1:6" ht="15" customHeight="1" x14ac:dyDescent="0.25">
      <c r="A34" s="88"/>
      <c r="B34" s="90"/>
      <c r="C34" s="35" t="s">
        <v>95</v>
      </c>
      <c r="D34" s="95"/>
      <c r="E34" s="6"/>
      <c r="F34" s="4"/>
    </row>
    <row r="35" spans="1:6" ht="17.25" customHeight="1" x14ac:dyDescent="0.25">
      <c r="A35" s="88"/>
      <c r="B35" s="90"/>
      <c r="C35" s="35" t="s">
        <v>96</v>
      </c>
      <c r="D35" s="95"/>
      <c r="E35" s="6"/>
      <c r="F35" s="4"/>
    </row>
    <row r="36" spans="1:6" ht="15.75" customHeight="1" x14ac:dyDescent="0.25">
      <c r="A36" s="89"/>
      <c r="B36" s="90"/>
      <c r="C36" s="35" t="s">
        <v>97</v>
      </c>
      <c r="D36" s="96"/>
      <c r="E36" s="6"/>
      <c r="F36" s="4"/>
    </row>
    <row r="37" spans="1:6" ht="30" x14ac:dyDescent="0.25">
      <c r="A37" s="3" t="s">
        <v>231</v>
      </c>
      <c r="B37" s="29" t="s">
        <v>89</v>
      </c>
      <c r="C37" s="35" t="s">
        <v>90</v>
      </c>
      <c r="D37" s="57" t="s">
        <v>286</v>
      </c>
      <c r="E37" s="6"/>
      <c r="F37" s="4"/>
    </row>
    <row r="38" spans="1:6" ht="45" x14ac:dyDescent="0.25">
      <c r="A38" s="3" t="s">
        <v>232</v>
      </c>
      <c r="B38" s="29" t="s">
        <v>91</v>
      </c>
      <c r="C38" s="35" t="s">
        <v>212</v>
      </c>
      <c r="D38" s="59" t="s">
        <v>287</v>
      </c>
      <c r="E38" s="6"/>
      <c r="F38" s="4"/>
    </row>
    <row r="39" spans="1:6" ht="45" x14ac:dyDescent="0.25">
      <c r="A39" s="87" t="s">
        <v>233</v>
      </c>
      <c r="B39" s="90" t="s">
        <v>92</v>
      </c>
      <c r="C39" s="40" t="s">
        <v>93</v>
      </c>
      <c r="D39" s="57" t="s">
        <v>373</v>
      </c>
      <c r="E39" s="6"/>
      <c r="F39" s="4"/>
    </row>
    <row r="40" spans="1:6" ht="46.5" customHeight="1" x14ac:dyDescent="0.25">
      <c r="A40" s="89"/>
      <c r="B40" s="90"/>
      <c r="C40" s="40" t="s">
        <v>94</v>
      </c>
      <c r="D40" s="57" t="s">
        <v>374</v>
      </c>
      <c r="E40" s="6"/>
      <c r="F40" s="4"/>
    </row>
    <row r="41" spans="1:6" ht="19.5" customHeight="1" x14ac:dyDescent="0.25">
      <c r="A41" s="87" t="s">
        <v>234</v>
      </c>
      <c r="B41" s="90" t="s">
        <v>98</v>
      </c>
      <c r="C41" s="35" t="s">
        <v>99</v>
      </c>
      <c r="D41" s="57"/>
      <c r="E41" s="6"/>
      <c r="F41" s="4"/>
    </row>
    <row r="42" spans="1:6" ht="90" x14ac:dyDescent="0.25">
      <c r="A42" s="88"/>
      <c r="B42" s="90"/>
      <c r="C42" s="40" t="s">
        <v>213</v>
      </c>
      <c r="D42" s="57" t="s">
        <v>365</v>
      </c>
      <c r="E42" s="6"/>
      <c r="F42" s="4"/>
    </row>
    <row r="43" spans="1:6" ht="75" x14ac:dyDescent="0.25">
      <c r="A43" s="88"/>
      <c r="B43" s="90"/>
      <c r="C43" s="35" t="s">
        <v>142</v>
      </c>
      <c r="D43" s="57" t="s">
        <v>366</v>
      </c>
      <c r="E43" s="6"/>
      <c r="F43" s="4"/>
    </row>
    <row r="44" spans="1:6" ht="109.5" customHeight="1" x14ac:dyDescent="0.25">
      <c r="A44" s="88"/>
      <c r="B44" s="90"/>
      <c r="C44" s="35" t="s">
        <v>211</v>
      </c>
      <c r="D44" s="57" t="s">
        <v>367</v>
      </c>
      <c r="E44" s="6"/>
      <c r="F44" s="4"/>
    </row>
    <row r="45" spans="1:6" ht="90" x14ac:dyDescent="0.25">
      <c r="A45" s="88"/>
      <c r="B45" s="90"/>
      <c r="C45" s="35" t="s">
        <v>100</v>
      </c>
      <c r="D45" s="57" t="s">
        <v>368</v>
      </c>
      <c r="E45" s="6"/>
      <c r="F45" s="4"/>
    </row>
    <row r="46" spans="1:6" ht="74.25" customHeight="1" x14ac:dyDescent="0.25">
      <c r="A46" s="89"/>
      <c r="B46" s="90"/>
      <c r="C46" s="35" t="s">
        <v>101</v>
      </c>
      <c r="D46" s="57" t="s">
        <v>369</v>
      </c>
      <c r="E46" s="6"/>
      <c r="F46" s="4"/>
    </row>
    <row r="47" spans="1:6" ht="33" customHeight="1" x14ac:dyDescent="0.25">
      <c r="A47" s="3" t="s">
        <v>235</v>
      </c>
      <c r="B47" s="29" t="s">
        <v>102</v>
      </c>
      <c r="C47" s="35" t="s">
        <v>103</v>
      </c>
      <c r="D47" s="57" t="s">
        <v>370</v>
      </c>
      <c r="E47" s="6"/>
      <c r="F47" s="4"/>
    </row>
    <row r="48" spans="1:6" ht="32.25" customHeight="1" x14ac:dyDescent="0.25">
      <c r="A48" s="3" t="s">
        <v>236</v>
      </c>
      <c r="B48" s="29" t="s">
        <v>104</v>
      </c>
      <c r="C48" s="35" t="s">
        <v>105</v>
      </c>
      <c r="D48" s="57" t="s">
        <v>371</v>
      </c>
      <c r="E48" s="6"/>
      <c r="F48" s="4"/>
    </row>
    <row r="49" spans="1:6" ht="30" x14ac:dyDescent="0.25">
      <c r="A49" s="3" t="s">
        <v>237</v>
      </c>
      <c r="B49" s="29" t="s">
        <v>106</v>
      </c>
      <c r="C49" s="35" t="s">
        <v>107</v>
      </c>
      <c r="D49" s="57" t="s">
        <v>288</v>
      </c>
      <c r="E49" s="6"/>
      <c r="F49" s="4"/>
    </row>
    <row r="50" spans="1:6" x14ac:dyDescent="0.25">
      <c r="A50" s="87" t="s">
        <v>238</v>
      </c>
      <c r="B50" s="90" t="s">
        <v>5</v>
      </c>
      <c r="C50" s="35" t="s">
        <v>99</v>
      </c>
      <c r="D50" s="57"/>
      <c r="E50" s="6"/>
      <c r="F50" s="4"/>
    </row>
    <row r="51" spans="1:6" ht="45" x14ac:dyDescent="0.25">
      <c r="A51" s="88"/>
      <c r="B51" s="90"/>
      <c r="C51" s="35" t="s">
        <v>108</v>
      </c>
      <c r="D51" s="57" t="s">
        <v>289</v>
      </c>
      <c r="E51" s="6"/>
      <c r="F51" s="4"/>
    </row>
    <row r="52" spans="1:6" ht="30" x14ac:dyDescent="0.25">
      <c r="A52" s="89"/>
      <c r="B52" s="90"/>
      <c r="C52" s="35" t="s">
        <v>109</v>
      </c>
      <c r="D52" s="57" t="s">
        <v>290</v>
      </c>
      <c r="E52" s="6"/>
      <c r="F52" s="4"/>
    </row>
    <row r="53" spans="1:6" x14ac:dyDescent="0.25">
      <c r="A53" s="87" t="s">
        <v>239</v>
      </c>
      <c r="B53" s="90" t="s">
        <v>110</v>
      </c>
      <c r="C53" s="35" t="s">
        <v>99</v>
      </c>
      <c r="D53" s="57"/>
      <c r="E53" s="6"/>
      <c r="F53" s="4"/>
    </row>
    <row r="54" spans="1:6" ht="30" x14ac:dyDescent="0.25">
      <c r="A54" s="88"/>
      <c r="B54" s="90"/>
      <c r="C54" s="35" t="s">
        <v>111</v>
      </c>
      <c r="D54" s="57" t="s">
        <v>291</v>
      </c>
      <c r="E54" s="6"/>
      <c r="F54" s="4"/>
    </row>
    <row r="55" spans="1:6" ht="90" x14ac:dyDescent="0.25">
      <c r="A55" s="88"/>
      <c r="B55" s="90"/>
      <c r="C55" s="35" t="s">
        <v>112</v>
      </c>
      <c r="D55" s="57" t="s">
        <v>292</v>
      </c>
      <c r="E55" s="6"/>
      <c r="F55" s="4"/>
    </row>
    <row r="56" spans="1:6" ht="105" x14ac:dyDescent="0.25">
      <c r="A56" s="88"/>
      <c r="B56" s="90"/>
      <c r="C56" s="35" t="s">
        <v>132</v>
      </c>
      <c r="D56" s="57" t="s">
        <v>293</v>
      </c>
      <c r="E56" s="6"/>
      <c r="F56" s="4"/>
    </row>
    <row r="57" spans="1:6" ht="60" x14ac:dyDescent="0.25">
      <c r="A57" s="88"/>
      <c r="B57" s="90"/>
      <c r="C57" s="35" t="s">
        <v>113</v>
      </c>
      <c r="D57" s="57" t="s">
        <v>294</v>
      </c>
      <c r="E57" s="6"/>
      <c r="F57" s="4"/>
    </row>
    <row r="58" spans="1:6" ht="30" x14ac:dyDescent="0.25">
      <c r="A58" s="89"/>
      <c r="B58" s="90"/>
      <c r="C58" s="40" t="s">
        <v>133</v>
      </c>
      <c r="D58" s="57" t="s">
        <v>372</v>
      </c>
      <c r="E58" s="6"/>
      <c r="F58" s="4"/>
    </row>
    <row r="59" spans="1:6" ht="75" x14ac:dyDescent="0.25">
      <c r="A59" s="3" t="s">
        <v>240</v>
      </c>
      <c r="B59" s="29" t="s">
        <v>114</v>
      </c>
      <c r="C59" s="35" t="s">
        <v>115</v>
      </c>
      <c r="D59" s="57" t="s">
        <v>295</v>
      </c>
      <c r="E59" s="6"/>
      <c r="F59" s="4"/>
    </row>
    <row r="60" spans="1:6" ht="75" x14ac:dyDescent="0.25">
      <c r="A60" s="3" t="s">
        <v>241</v>
      </c>
      <c r="B60" s="29" t="s">
        <v>116</v>
      </c>
      <c r="C60" s="35" t="s">
        <v>117</v>
      </c>
      <c r="D60" s="57" t="s">
        <v>296</v>
      </c>
      <c r="E60" s="6"/>
      <c r="F60" s="4"/>
    </row>
    <row r="61" spans="1:6" ht="45" x14ac:dyDescent="0.25">
      <c r="A61" s="3" t="s">
        <v>242</v>
      </c>
      <c r="B61" s="29" t="s">
        <v>118</v>
      </c>
      <c r="C61" s="35" t="s">
        <v>119</v>
      </c>
      <c r="D61" s="57" t="s">
        <v>297</v>
      </c>
      <c r="E61" s="6"/>
      <c r="F61" s="4"/>
    </row>
    <row r="62" spans="1:6" ht="30" x14ac:dyDescent="0.25">
      <c r="A62" s="3" t="s">
        <v>243</v>
      </c>
      <c r="B62" s="29" t="s">
        <v>120</v>
      </c>
      <c r="C62" s="35" t="s">
        <v>121</v>
      </c>
      <c r="D62" s="57" t="s">
        <v>298</v>
      </c>
      <c r="E62" s="6"/>
      <c r="F62" s="4"/>
    </row>
    <row r="63" spans="1:6" ht="30" x14ac:dyDescent="0.25">
      <c r="A63" s="3" t="s">
        <v>244</v>
      </c>
      <c r="B63" s="29" t="s">
        <v>122</v>
      </c>
      <c r="C63" s="35" t="s">
        <v>123</v>
      </c>
      <c r="D63" s="57" t="s">
        <v>299</v>
      </c>
      <c r="E63" s="6"/>
      <c r="F63" s="4"/>
    </row>
    <row r="64" spans="1:6" ht="45" x14ac:dyDescent="0.25">
      <c r="A64" s="3" t="s">
        <v>245</v>
      </c>
      <c r="B64" s="29" t="s">
        <v>124</v>
      </c>
      <c r="C64" s="35" t="s">
        <v>125</v>
      </c>
      <c r="D64" s="57" t="s">
        <v>300</v>
      </c>
      <c r="E64" s="6"/>
      <c r="F64" s="4"/>
    </row>
    <row r="65" spans="1:6" x14ac:dyDescent="0.25">
      <c r="A65" s="87" t="s">
        <v>246</v>
      </c>
      <c r="B65" s="90" t="s">
        <v>126</v>
      </c>
      <c r="C65" s="35" t="s">
        <v>65</v>
      </c>
      <c r="D65" s="57"/>
      <c r="E65" s="6"/>
      <c r="F65" s="4"/>
    </row>
    <row r="66" spans="1:6" ht="45" x14ac:dyDescent="0.25">
      <c r="A66" s="88"/>
      <c r="B66" s="90"/>
      <c r="C66" s="35" t="s">
        <v>127</v>
      </c>
      <c r="D66" s="57" t="s">
        <v>301</v>
      </c>
      <c r="E66" s="6"/>
      <c r="F66" s="4"/>
    </row>
    <row r="67" spans="1:6" ht="75" x14ac:dyDescent="0.25">
      <c r="A67" s="88"/>
      <c r="B67" s="90"/>
      <c r="C67" s="40" t="s">
        <v>128</v>
      </c>
      <c r="D67" s="57" t="s">
        <v>376</v>
      </c>
      <c r="E67" s="6"/>
      <c r="F67" s="4"/>
    </row>
    <row r="68" spans="1:6" ht="58.5" customHeight="1" x14ac:dyDescent="0.25">
      <c r="A68" s="89"/>
      <c r="B68" s="90"/>
      <c r="C68" s="35" t="s">
        <v>216</v>
      </c>
      <c r="D68" s="57" t="s">
        <v>302</v>
      </c>
      <c r="E68" s="6"/>
      <c r="F68" s="4"/>
    </row>
    <row r="69" spans="1:6" ht="18" customHeight="1" x14ac:dyDescent="0.25">
      <c r="A69" s="87" t="s">
        <v>247</v>
      </c>
      <c r="B69" s="90" t="s">
        <v>134</v>
      </c>
      <c r="C69" s="35" t="s">
        <v>65</v>
      </c>
      <c r="D69" s="57"/>
      <c r="E69" s="6"/>
      <c r="F69" s="4"/>
    </row>
    <row r="70" spans="1:6" ht="60" x14ac:dyDescent="0.25">
      <c r="A70" s="88"/>
      <c r="B70" s="90"/>
      <c r="C70" s="35" t="s">
        <v>135</v>
      </c>
      <c r="D70" s="57" t="s">
        <v>303</v>
      </c>
      <c r="E70" s="6"/>
      <c r="F70" s="4"/>
    </row>
    <row r="71" spans="1:6" ht="75" x14ac:dyDescent="0.25">
      <c r="A71" s="89"/>
      <c r="B71" s="90"/>
      <c r="C71" s="35" t="s">
        <v>138</v>
      </c>
      <c r="D71" s="57" t="s">
        <v>304</v>
      </c>
      <c r="E71" s="6"/>
      <c r="F71" s="4"/>
    </row>
    <row r="72" spans="1:6" ht="15" customHeight="1" x14ac:dyDescent="0.25">
      <c r="A72" s="87" t="s">
        <v>248</v>
      </c>
      <c r="B72" s="90" t="s">
        <v>136</v>
      </c>
      <c r="C72" s="35" t="s">
        <v>65</v>
      </c>
      <c r="D72" s="57"/>
      <c r="E72" s="6"/>
      <c r="F72" s="4"/>
    </row>
    <row r="73" spans="1:6" ht="90" x14ac:dyDescent="0.25">
      <c r="A73" s="88"/>
      <c r="B73" s="90"/>
      <c r="C73" s="35" t="s">
        <v>137</v>
      </c>
      <c r="D73" s="57" t="s">
        <v>305</v>
      </c>
      <c r="E73" s="6"/>
      <c r="F73" s="4"/>
    </row>
    <row r="74" spans="1:6" ht="45" x14ac:dyDescent="0.25">
      <c r="A74" s="88"/>
      <c r="B74" s="90"/>
      <c r="C74" s="35" t="s">
        <v>139</v>
      </c>
      <c r="D74" s="57" t="s">
        <v>306</v>
      </c>
      <c r="E74" s="6"/>
      <c r="F74" s="4"/>
    </row>
    <row r="75" spans="1:6" ht="60" x14ac:dyDescent="0.25">
      <c r="A75" s="88"/>
      <c r="B75" s="90"/>
      <c r="C75" s="35" t="s">
        <v>140</v>
      </c>
      <c r="D75" s="57" t="s">
        <v>307</v>
      </c>
      <c r="E75" s="6"/>
      <c r="F75" s="4"/>
    </row>
    <row r="76" spans="1:6" ht="45" x14ac:dyDescent="0.25">
      <c r="A76" s="89"/>
      <c r="B76" s="90"/>
      <c r="C76" s="35" t="s">
        <v>141</v>
      </c>
      <c r="D76" s="57" t="s">
        <v>308</v>
      </c>
      <c r="E76" s="6"/>
      <c r="F76" s="4"/>
    </row>
    <row r="77" spans="1:6" ht="19.5" customHeight="1" x14ac:dyDescent="0.25">
      <c r="A77" s="87" t="s">
        <v>249</v>
      </c>
      <c r="B77" s="90" t="s">
        <v>129</v>
      </c>
      <c r="C77" s="35" t="s">
        <v>99</v>
      </c>
      <c r="D77" s="57"/>
      <c r="E77" s="6"/>
      <c r="F77" s="4"/>
    </row>
    <row r="78" spans="1:6" ht="60" x14ac:dyDescent="0.25">
      <c r="A78" s="88"/>
      <c r="B78" s="90"/>
      <c r="C78" s="35" t="s">
        <v>130</v>
      </c>
      <c r="D78" s="57" t="s">
        <v>418</v>
      </c>
      <c r="E78" s="6"/>
      <c r="F78" s="4"/>
    </row>
    <row r="79" spans="1:6" ht="75" x14ac:dyDescent="0.25">
      <c r="A79" s="89"/>
      <c r="B79" s="90"/>
      <c r="C79" s="40" t="s">
        <v>131</v>
      </c>
      <c r="D79" s="57" t="s">
        <v>419</v>
      </c>
      <c r="E79" s="6"/>
      <c r="F79" s="4"/>
    </row>
    <row r="80" spans="1:6" x14ac:dyDescent="0.25">
      <c r="B80" s="31"/>
      <c r="C80" s="32"/>
      <c r="E80" s="6"/>
      <c r="F80" s="4"/>
    </row>
    <row r="81" spans="1:6" s="42" customFormat="1" ht="69" customHeight="1" x14ac:dyDescent="0.25">
      <c r="A81" s="44" t="s">
        <v>63</v>
      </c>
      <c r="B81" s="92" t="s">
        <v>271</v>
      </c>
      <c r="C81" s="93"/>
      <c r="D81" s="93"/>
      <c r="E81" s="41"/>
      <c r="F81" s="36"/>
    </row>
    <row r="82" spans="1:6" ht="18" customHeight="1" x14ac:dyDescent="0.25">
      <c r="B82" s="43"/>
      <c r="C82" s="43"/>
      <c r="D82" s="43"/>
      <c r="E82" s="6"/>
      <c r="F82" s="4"/>
    </row>
  </sheetData>
  <mergeCells count="31">
    <mergeCell ref="D23:D28"/>
    <mergeCell ref="D33:D36"/>
    <mergeCell ref="A72:A76"/>
    <mergeCell ref="B72:B76"/>
    <mergeCell ref="A77:A79"/>
    <mergeCell ref="B77:B79"/>
    <mergeCell ref="B81:D81"/>
    <mergeCell ref="B69:B71"/>
    <mergeCell ref="A39:A40"/>
    <mergeCell ref="B39:B40"/>
    <mergeCell ref="A41:A46"/>
    <mergeCell ref="B41:B46"/>
    <mergeCell ref="A50:A52"/>
    <mergeCell ref="B50:B52"/>
    <mergeCell ref="A53:A58"/>
    <mergeCell ref="B53:B58"/>
    <mergeCell ref="A65:A68"/>
    <mergeCell ref="B65:B68"/>
    <mergeCell ref="A69:A71"/>
    <mergeCell ref="A13:A19"/>
    <mergeCell ref="B13:B19"/>
    <mergeCell ref="A22:A28"/>
    <mergeCell ref="B22:B28"/>
    <mergeCell ref="A33:A36"/>
    <mergeCell ref="B33:B36"/>
    <mergeCell ref="B2:D2"/>
    <mergeCell ref="B3:C3"/>
    <mergeCell ref="B5:C5"/>
    <mergeCell ref="A7:A12"/>
    <mergeCell ref="B7:B12"/>
    <mergeCell ref="B4:D4"/>
  </mergeCell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4E2F-4367-462D-8741-ECCBC251D987}">
  <dimension ref="A1:O98"/>
  <sheetViews>
    <sheetView zoomScaleNormal="100" workbookViewId="0">
      <pane ySplit="6" topLeftCell="A94" activePane="bottomLeft" state="frozen"/>
      <selection pane="bottomLeft" activeCell="N72" sqref="N72"/>
    </sheetView>
  </sheetViews>
  <sheetFormatPr defaultRowHeight="15" x14ac:dyDescent="0.25"/>
  <cols>
    <col min="1" max="1" width="7.140625" style="9" customWidth="1"/>
    <col min="2" max="2" width="25.85546875" style="1" customWidth="1"/>
    <col min="3" max="3" width="25.42578125" style="1" customWidth="1"/>
    <col min="4" max="4" width="14.85546875" style="1" customWidth="1"/>
    <col min="5" max="5" width="17.140625" style="1" customWidth="1"/>
    <col min="6" max="6" width="12.85546875" style="1" customWidth="1"/>
    <col min="7" max="7" width="7.5703125" customWidth="1"/>
    <col min="8" max="8" width="10" customWidth="1"/>
    <col min="9" max="9" width="8.5703125" customWidth="1"/>
    <col min="10" max="10" width="17.85546875" customWidth="1"/>
    <col min="11" max="11" width="22.28515625" customWidth="1"/>
  </cols>
  <sheetData>
    <row r="1" spans="1:14" ht="15.75" customHeight="1" x14ac:dyDescent="0.25">
      <c r="B1" s="78"/>
      <c r="C1" s="78"/>
      <c r="D1" s="78"/>
    </row>
    <row r="2" spans="1:14" ht="36.75" customHeight="1" x14ac:dyDescent="0.25">
      <c r="B2" s="101" t="s">
        <v>265</v>
      </c>
      <c r="C2" s="101"/>
      <c r="D2" s="101"/>
      <c r="E2" s="101"/>
      <c r="F2" s="4"/>
    </row>
    <row r="3" spans="1:14" ht="17.25" customHeight="1" x14ac:dyDescent="0.25">
      <c r="B3" s="85" t="s">
        <v>266</v>
      </c>
      <c r="C3" s="100"/>
      <c r="D3" s="100"/>
      <c r="E3" s="7"/>
      <c r="F3" s="4"/>
    </row>
    <row r="5" spans="1:14" ht="120.75" customHeight="1" x14ac:dyDescent="0.25">
      <c r="A5" s="14" t="s">
        <v>0</v>
      </c>
      <c r="B5" s="15" t="s">
        <v>6</v>
      </c>
      <c r="C5" s="16" t="s">
        <v>7</v>
      </c>
      <c r="D5" s="8" t="s">
        <v>8</v>
      </c>
      <c r="E5" s="8" t="s">
        <v>9</v>
      </c>
      <c r="F5" s="8" t="s">
        <v>10</v>
      </c>
      <c r="G5" s="8" t="s">
        <v>11</v>
      </c>
      <c r="H5" s="8" t="s">
        <v>12</v>
      </c>
      <c r="I5" s="8" t="s">
        <v>13</v>
      </c>
      <c r="J5" s="8" t="s">
        <v>14</v>
      </c>
      <c r="K5" s="8" t="s">
        <v>15</v>
      </c>
    </row>
    <row r="6" spans="1:14" x14ac:dyDescent="0.25">
      <c r="A6" s="17">
        <v>1</v>
      </c>
      <c r="B6" s="18">
        <v>2</v>
      </c>
      <c r="C6" s="18">
        <v>3</v>
      </c>
      <c r="D6" s="17">
        <v>4</v>
      </c>
      <c r="E6" s="17">
        <v>5</v>
      </c>
      <c r="F6" s="17">
        <v>6</v>
      </c>
      <c r="G6" s="17">
        <v>7</v>
      </c>
      <c r="H6" s="17">
        <v>8</v>
      </c>
      <c r="I6" s="17">
        <v>9</v>
      </c>
      <c r="J6" s="3">
        <v>10</v>
      </c>
      <c r="K6" s="3">
        <v>11</v>
      </c>
    </row>
    <row r="7" spans="1:14" ht="60" x14ac:dyDescent="0.25">
      <c r="A7" s="17" t="s">
        <v>183</v>
      </c>
      <c r="B7" s="72" t="s">
        <v>17</v>
      </c>
      <c r="C7" s="17"/>
      <c r="D7" s="17"/>
      <c r="E7" s="17"/>
      <c r="F7" s="17"/>
      <c r="G7" s="17"/>
      <c r="H7" s="17"/>
      <c r="I7" s="17"/>
      <c r="J7" s="74"/>
      <c r="K7" s="74"/>
    </row>
    <row r="8" spans="1:14" x14ac:dyDescent="0.25">
      <c r="A8" s="73" t="s">
        <v>24</v>
      </c>
      <c r="B8" s="38" t="s">
        <v>186</v>
      </c>
      <c r="C8" s="72" t="s">
        <v>26</v>
      </c>
      <c r="D8" s="75"/>
      <c r="E8" s="73"/>
      <c r="F8" s="73"/>
      <c r="G8" s="73"/>
      <c r="H8" s="73"/>
      <c r="I8" s="73"/>
      <c r="J8" s="2"/>
      <c r="K8" s="2"/>
    </row>
    <row r="9" spans="1:14" ht="60" x14ac:dyDescent="0.25">
      <c r="A9" s="73" t="s">
        <v>380</v>
      </c>
      <c r="B9" s="104" t="s">
        <v>397</v>
      </c>
      <c r="C9" s="72"/>
      <c r="D9" s="16" t="s">
        <v>404</v>
      </c>
      <c r="E9" s="65">
        <v>40</v>
      </c>
      <c r="F9" s="66">
        <f>J9/12600</f>
        <v>2.1666666666666665</v>
      </c>
      <c r="G9" s="65">
        <v>5</v>
      </c>
      <c r="H9" s="65">
        <v>650</v>
      </c>
      <c r="I9" s="66">
        <f>H9+H9*0.05</f>
        <v>682.5</v>
      </c>
      <c r="J9" s="67">
        <f>I9*E9</f>
        <v>27300</v>
      </c>
      <c r="K9" s="121" t="s">
        <v>466</v>
      </c>
    </row>
    <row r="10" spans="1:14" ht="45" x14ac:dyDescent="0.25">
      <c r="A10" s="73" t="s">
        <v>385</v>
      </c>
      <c r="B10" s="104" t="s">
        <v>398</v>
      </c>
      <c r="C10" s="72"/>
      <c r="D10" s="16" t="s">
        <v>405</v>
      </c>
      <c r="E10" s="65">
        <v>40</v>
      </c>
      <c r="F10" s="66">
        <f t="shared" ref="F10:F13" si="0">J10/12600</f>
        <v>0.66666666666666663</v>
      </c>
      <c r="G10" s="65">
        <v>5</v>
      </c>
      <c r="H10" s="65">
        <v>200</v>
      </c>
      <c r="I10" s="66">
        <f t="shared" ref="I10:I11" si="1">H10+H10*0.05</f>
        <v>210</v>
      </c>
      <c r="J10" s="67">
        <f t="shared" ref="J10:J13" si="2">I10*E10</f>
        <v>8400</v>
      </c>
      <c r="K10" s="121" t="s">
        <v>467</v>
      </c>
      <c r="L10" s="71"/>
      <c r="M10" s="71"/>
      <c r="N10" s="12"/>
    </row>
    <row r="11" spans="1:14" ht="60" x14ac:dyDescent="0.25">
      <c r="A11" s="73" t="s">
        <v>386</v>
      </c>
      <c r="B11" s="104" t="s">
        <v>399</v>
      </c>
      <c r="C11" s="72"/>
      <c r="D11" s="16" t="s">
        <v>406</v>
      </c>
      <c r="E11" s="107">
        <v>30</v>
      </c>
      <c r="F11" s="66">
        <f t="shared" si="0"/>
        <v>0.25</v>
      </c>
      <c r="G11" s="65">
        <v>5</v>
      </c>
      <c r="H11" s="65">
        <v>100</v>
      </c>
      <c r="I11" s="66">
        <f t="shared" si="1"/>
        <v>105</v>
      </c>
      <c r="J11" s="67">
        <f t="shared" si="2"/>
        <v>3150</v>
      </c>
      <c r="K11" s="121" t="s">
        <v>468</v>
      </c>
      <c r="L11" s="71"/>
      <c r="M11" s="71"/>
    </row>
    <row r="12" spans="1:14" ht="30" x14ac:dyDescent="0.25">
      <c r="A12" s="73" t="s">
        <v>387</v>
      </c>
      <c r="B12" s="105" t="s">
        <v>400</v>
      </c>
      <c r="C12" s="72"/>
      <c r="D12" s="16" t="s">
        <v>405</v>
      </c>
      <c r="E12" s="65">
        <v>36</v>
      </c>
      <c r="F12" s="106">
        <f t="shared" si="0"/>
        <v>1.1719714285714286E-2</v>
      </c>
      <c r="G12" s="65">
        <v>21</v>
      </c>
      <c r="H12" s="65">
        <v>3.39</v>
      </c>
      <c r="I12" s="66">
        <f>H12+H12*0.21</f>
        <v>4.1019000000000005</v>
      </c>
      <c r="J12" s="67">
        <f t="shared" si="2"/>
        <v>147.66840000000002</v>
      </c>
      <c r="K12" s="121" t="s">
        <v>469</v>
      </c>
      <c r="L12" s="71"/>
      <c r="M12" s="71"/>
    </row>
    <row r="13" spans="1:14" ht="30" x14ac:dyDescent="0.25">
      <c r="A13" s="73" t="s">
        <v>422</v>
      </c>
      <c r="B13" s="105" t="s">
        <v>401</v>
      </c>
      <c r="C13" s="72"/>
      <c r="D13" s="16" t="s">
        <v>409</v>
      </c>
      <c r="E13" s="65">
        <v>1</v>
      </c>
      <c r="F13" s="106">
        <f t="shared" si="0"/>
        <v>1.25E-3</v>
      </c>
      <c r="G13" s="65">
        <v>5</v>
      </c>
      <c r="H13" s="65">
        <v>15</v>
      </c>
      <c r="I13" s="66">
        <f>H13+H13*0.05</f>
        <v>15.75</v>
      </c>
      <c r="J13" s="67">
        <f t="shared" si="2"/>
        <v>15.75</v>
      </c>
      <c r="K13" s="121" t="s">
        <v>470</v>
      </c>
      <c r="L13" s="71"/>
      <c r="M13" s="71"/>
    </row>
    <row r="14" spans="1:14" x14ac:dyDescent="0.25">
      <c r="A14" s="73"/>
      <c r="B14" s="105"/>
      <c r="C14" s="12" t="s">
        <v>18</v>
      </c>
      <c r="D14" s="16"/>
      <c r="E14" s="65"/>
      <c r="F14" s="66">
        <f>SUM(F9:F13)</f>
        <v>3.0963030476190476</v>
      </c>
      <c r="G14" s="65"/>
      <c r="H14" s="65"/>
      <c r="I14" s="66"/>
      <c r="J14" s="67"/>
      <c r="K14" s="121"/>
      <c r="L14" s="71"/>
      <c r="M14" s="71"/>
    </row>
    <row r="15" spans="1:14" x14ac:dyDescent="0.25">
      <c r="A15" s="73" t="s">
        <v>33</v>
      </c>
      <c r="B15" s="38" t="s">
        <v>187</v>
      </c>
      <c r="C15" s="72" t="s">
        <v>28</v>
      </c>
      <c r="D15" s="16"/>
      <c r="E15" s="65"/>
      <c r="F15" s="65"/>
      <c r="G15" s="65"/>
      <c r="H15" s="65"/>
      <c r="I15" s="66"/>
      <c r="J15" s="67"/>
      <c r="K15" s="121"/>
      <c r="L15" s="71"/>
      <c r="M15" s="71"/>
    </row>
    <row r="16" spans="1:14" ht="60" x14ac:dyDescent="0.25">
      <c r="A16" s="73" t="s">
        <v>388</v>
      </c>
      <c r="B16" s="104" t="s">
        <v>397</v>
      </c>
      <c r="C16" s="72"/>
      <c r="D16" s="16" t="s">
        <v>404</v>
      </c>
      <c r="E16" s="65">
        <v>40</v>
      </c>
      <c r="F16" s="106">
        <f>J16/19800</f>
        <v>1.3787878787878789</v>
      </c>
      <c r="G16" s="65">
        <v>5</v>
      </c>
      <c r="H16" s="65">
        <v>650</v>
      </c>
      <c r="I16" s="66">
        <f>H16*0.05+H16</f>
        <v>682.5</v>
      </c>
      <c r="J16" s="67">
        <f>I16*E16</f>
        <v>27300</v>
      </c>
      <c r="K16" s="121" t="s">
        <v>466</v>
      </c>
      <c r="L16" s="71"/>
      <c r="M16" s="71"/>
    </row>
    <row r="17" spans="1:15" ht="45" x14ac:dyDescent="0.25">
      <c r="A17" s="73" t="s">
        <v>389</v>
      </c>
      <c r="B17" s="104" t="s">
        <v>398</v>
      </c>
      <c r="C17" s="72"/>
      <c r="D17" s="16" t="s">
        <v>405</v>
      </c>
      <c r="E17" s="65">
        <v>40</v>
      </c>
      <c r="F17" s="106">
        <f t="shared" ref="F17:F20" si="3">J17/19800</f>
        <v>0.42424242424242425</v>
      </c>
      <c r="G17" s="65">
        <v>5</v>
      </c>
      <c r="H17" s="65">
        <v>200</v>
      </c>
      <c r="I17" s="66">
        <f t="shared" ref="I17:I18" si="4">H17*0.05+H17</f>
        <v>210</v>
      </c>
      <c r="J17" s="67">
        <f t="shared" ref="J17:J20" si="5">I17*E17</f>
        <v>8400</v>
      </c>
      <c r="K17" s="121" t="s">
        <v>467</v>
      </c>
      <c r="L17" s="71"/>
      <c r="M17" s="71"/>
    </row>
    <row r="18" spans="1:15" ht="60" x14ac:dyDescent="0.25">
      <c r="A18" s="73" t="s">
        <v>390</v>
      </c>
      <c r="B18" s="104" t="s">
        <v>399</v>
      </c>
      <c r="C18" s="72"/>
      <c r="D18" s="16" t="s">
        <v>406</v>
      </c>
      <c r="E18" s="107">
        <v>30</v>
      </c>
      <c r="F18" s="106">
        <f t="shared" si="3"/>
        <v>0.15909090909090909</v>
      </c>
      <c r="G18" s="65">
        <v>5</v>
      </c>
      <c r="H18" s="65">
        <v>100</v>
      </c>
      <c r="I18" s="66">
        <f t="shared" si="4"/>
        <v>105</v>
      </c>
      <c r="J18" s="67">
        <f t="shared" si="5"/>
        <v>3150</v>
      </c>
      <c r="K18" s="121" t="s">
        <v>468</v>
      </c>
      <c r="L18" s="71"/>
      <c r="M18" s="71"/>
    </row>
    <row r="19" spans="1:15" ht="30" x14ac:dyDescent="0.25">
      <c r="A19" s="73" t="s">
        <v>391</v>
      </c>
      <c r="B19" s="105" t="s">
        <v>400</v>
      </c>
      <c r="C19" s="72"/>
      <c r="D19" s="16" t="s">
        <v>405</v>
      </c>
      <c r="E19" s="65">
        <v>36</v>
      </c>
      <c r="F19" s="106">
        <f t="shared" si="3"/>
        <v>7.4580000000000011E-3</v>
      </c>
      <c r="G19" s="65">
        <v>21</v>
      </c>
      <c r="H19" s="65">
        <v>3.39</v>
      </c>
      <c r="I19" s="66">
        <f>H19*0.21+H19</f>
        <v>4.1019000000000005</v>
      </c>
      <c r="J19" s="67">
        <f t="shared" si="5"/>
        <v>147.66840000000002</v>
      </c>
      <c r="K19" s="121" t="s">
        <v>469</v>
      </c>
      <c r="L19" s="71"/>
      <c r="M19" s="71"/>
    </row>
    <row r="20" spans="1:15" ht="30" x14ac:dyDescent="0.25">
      <c r="A20" s="73" t="s">
        <v>423</v>
      </c>
      <c r="B20" s="105" t="s">
        <v>401</v>
      </c>
      <c r="C20" s="72"/>
      <c r="D20" s="111" t="s">
        <v>409</v>
      </c>
      <c r="E20" s="112">
        <v>1</v>
      </c>
      <c r="F20" s="113">
        <f t="shared" si="3"/>
        <v>7.9545454545454548E-4</v>
      </c>
      <c r="G20" s="112">
        <v>5</v>
      </c>
      <c r="H20" s="112">
        <v>15</v>
      </c>
      <c r="I20" s="118">
        <f>H20*0.05+H20</f>
        <v>15.75</v>
      </c>
      <c r="J20" s="114">
        <f t="shared" si="5"/>
        <v>15.75</v>
      </c>
      <c r="K20" s="121" t="s">
        <v>470</v>
      </c>
      <c r="L20" s="71"/>
      <c r="M20" s="71"/>
    </row>
    <row r="21" spans="1:15" s="69" customFormat="1" x14ac:dyDescent="0.25">
      <c r="A21" s="73"/>
      <c r="B21" s="105"/>
      <c r="C21" s="12" t="s">
        <v>18</v>
      </c>
      <c r="D21" s="16"/>
      <c r="E21" s="65"/>
      <c r="F21" s="106">
        <f>SUM(F16:F20)</f>
        <v>1.9703746666666668</v>
      </c>
      <c r="G21" s="65"/>
      <c r="H21" s="65"/>
      <c r="I21" s="66"/>
      <c r="J21" s="67"/>
      <c r="K21" s="121"/>
      <c r="L21" s="71"/>
      <c r="M21" s="71"/>
    </row>
    <row r="22" spans="1:15" x14ac:dyDescent="0.25">
      <c r="A22" s="73" t="s">
        <v>179</v>
      </c>
      <c r="B22" s="38" t="s">
        <v>188</v>
      </c>
      <c r="C22" s="72" t="s">
        <v>30</v>
      </c>
      <c r="D22" s="16"/>
      <c r="E22" s="65"/>
      <c r="F22" s="65"/>
      <c r="G22" s="65"/>
      <c r="H22" s="65"/>
      <c r="I22" s="66"/>
      <c r="J22" s="67"/>
      <c r="K22" s="121"/>
      <c r="L22" s="71"/>
      <c r="M22" s="71"/>
    </row>
    <row r="23" spans="1:15" ht="60" x14ac:dyDescent="0.25">
      <c r="A23" s="73" t="s">
        <v>392</v>
      </c>
      <c r="B23" s="104" t="s">
        <v>402</v>
      </c>
      <c r="C23" s="72"/>
      <c r="D23" s="16" t="s">
        <v>407</v>
      </c>
      <c r="E23" s="65">
        <v>40</v>
      </c>
      <c r="F23" s="115">
        <f>J23/3600</f>
        <v>4.666666666666667</v>
      </c>
      <c r="G23" s="65">
        <v>5</v>
      </c>
      <c r="H23" s="66">
        <v>400</v>
      </c>
      <c r="I23" s="66">
        <f>H23*0.05+H23</f>
        <v>420</v>
      </c>
      <c r="J23" s="67">
        <f>I23*E23</f>
        <v>16800</v>
      </c>
      <c r="K23" s="121" t="s">
        <v>471</v>
      </c>
      <c r="L23" s="71"/>
      <c r="M23" s="71"/>
    </row>
    <row r="24" spans="1:15" ht="45" x14ac:dyDescent="0.25">
      <c r="A24" s="73" t="s">
        <v>393</v>
      </c>
      <c r="B24" s="104" t="s">
        <v>398</v>
      </c>
      <c r="C24" s="72"/>
      <c r="D24" s="16" t="s">
        <v>405</v>
      </c>
      <c r="E24" s="65">
        <v>40</v>
      </c>
      <c r="F24" s="115">
        <f t="shared" ref="F24:F27" si="6">J24/3600</f>
        <v>2.3333333333333335</v>
      </c>
      <c r="G24" s="65">
        <v>5</v>
      </c>
      <c r="H24" s="66">
        <v>200</v>
      </c>
      <c r="I24" s="66">
        <f t="shared" ref="I24:I25" si="7">H24*0.05+H24</f>
        <v>210</v>
      </c>
      <c r="J24" s="67">
        <f t="shared" ref="J24:J27" si="8">I24*E24</f>
        <v>8400</v>
      </c>
      <c r="K24" s="121" t="s">
        <v>467</v>
      </c>
      <c r="L24" s="71"/>
      <c r="M24" s="71"/>
      <c r="O24" s="12"/>
    </row>
    <row r="25" spans="1:15" ht="60" x14ac:dyDescent="0.25">
      <c r="A25" s="73" t="s">
        <v>394</v>
      </c>
      <c r="B25" s="104" t="s">
        <v>399</v>
      </c>
      <c r="C25" s="72"/>
      <c r="D25" s="16" t="s">
        <v>406</v>
      </c>
      <c r="E25" s="107">
        <v>30</v>
      </c>
      <c r="F25" s="115">
        <f t="shared" si="6"/>
        <v>0.875</v>
      </c>
      <c r="G25" s="65">
        <v>5</v>
      </c>
      <c r="H25" s="66">
        <v>100</v>
      </c>
      <c r="I25" s="66">
        <f t="shared" si="7"/>
        <v>105</v>
      </c>
      <c r="J25" s="67">
        <f t="shared" si="8"/>
        <v>3150</v>
      </c>
      <c r="K25" s="121" t="s">
        <v>468</v>
      </c>
      <c r="L25" s="71"/>
      <c r="M25" s="71"/>
    </row>
    <row r="26" spans="1:15" ht="30" x14ac:dyDescent="0.25">
      <c r="A26" s="73" t="s">
        <v>395</v>
      </c>
      <c r="B26" s="105" t="s">
        <v>400</v>
      </c>
      <c r="C26" s="72"/>
      <c r="D26" s="16" t="s">
        <v>405</v>
      </c>
      <c r="E26" s="65">
        <v>36</v>
      </c>
      <c r="F26" s="115">
        <f t="shared" si="6"/>
        <v>4.1019000000000007E-2</v>
      </c>
      <c r="G26" s="65">
        <v>21</v>
      </c>
      <c r="H26" s="66">
        <v>3.39</v>
      </c>
      <c r="I26" s="66">
        <f>H26*0.21+H26</f>
        <v>4.1019000000000005</v>
      </c>
      <c r="J26" s="67">
        <f t="shared" si="8"/>
        <v>147.66840000000002</v>
      </c>
      <c r="K26" s="121" t="s">
        <v>469</v>
      </c>
      <c r="L26" s="71"/>
      <c r="M26" s="71"/>
    </row>
    <row r="27" spans="1:15" ht="30" x14ac:dyDescent="0.25">
      <c r="A27" s="73" t="s">
        <v>424</v>
      </c>
      <c r="B27" s="105" t="s">
        <v>401</v>
      </c>
      <c r="C27" s="72"/>
      <c r="D27" s="16" t="s">
        <v>409</v>
      </c>
      <c r="E27" s="65">
        <v>1</v>
      </c>
      <c r="F27" s="115">
        <f t="shared" si="6"/>
        <v>4.3750000000000004E-3</v>
      </c>
      <c r="G27" s="65">
        <v>5</v>
      </c>
      <c r="H27" s="66">
        <v>15</v>
      </c>
      <c r="I27" s="66">
        <f>H27*0.05+H27</f>
        <v>15.75</v>
      </c>
      <c r="J27" s="67">
        <f t="shared" si="8"/>
        <v>15.75</v>
      </c>
      <c r="K27" s="121" t="s">
        <v>470</v>
      </c>
      <c r="L27" s="71"/>
      <c r="M27" s="71"/>
    </row>
    <row r="28" spans="1:15" s="69" customFormat="1" x14ac:dyDescent="0.25">
      <c r="A28" s="73"/>
      <c r="B28" s="105"/>
      <c r="C28" s="12" t="s">
        <v>18</v>
      </c>
      <c r="D28" s="16"/>
      <c r="E28" s="65"/>
      <c r="F28" s="115">
        <f>SUM(F23:F27)</f>
        <v>7.9203939999999999</v>
      </c>
      <c r="G28" s="65"/>
      <c r="H28" s="65"/>
      <c r="I28" s="66"/>
      <c r="J28" s="67"/>
      <c r="K28" s="121"/>
      <c r="L28" s="71"/>
      <c r="M28" s="71"/>
    </row>
    <row r="29" spans="1:15" x14ac:dyDescent="0.25">
      <c r="A29" s="73" t="s">
        <v>194</v>
      </c>
      <c r="B29" s="38" t="s">
        <v>189</v>
      </c>
      <c r="C29" s="72" t="s">
        <v>16</v>
      </c>
      <c r="D29" s="16"/>
      <c r="E29" s="65"/>
      <c r="F29" s="65"/>
      <c r="G29" s="65"/>
      <c r="H29" s="65"/>
      <c r="I29" s="66"/>
      <c r="J29" s="67"/>
      <c r="K29" s="121"/>
      <c r="L29" s="71"/>
      <c r="M29" s="71"/>
    </row>
    <row r="30" spans="1:15" ht="60" x14ac:dyDescent="0.25">
      <c r="A30" s="73" t="s">
        <v>425</v>
      </c>
      <c r="B30" s="104" t="s">
        <v>402</v>
      </c>
      <c r="C30" s="72"/>
      <c r="D30" s="16" t="s">
        <v>407</v>
      </c>
      <c r="E30" s="65">
        <v>40</v>
      </c>
      <c r="F30" s="106">
        <f>J30/2000</f>
        <v>8.4</v>
      </c>
      <c r="G30" s="65">
        <v>5</v>
      </c>
      <c r="H30" s="66">
        <v>400</v>
      </c>
      <c r="I30" s="66">
        <f>H30*0.05+H30</f>
        <v>420</v>
      </c>
      <c r="J30" s="67">
        <f>I30*E30</f>
        <v>16800</v>
      </c>
      <c r="K30" s="121" t="s">
        <v>471</v>
      </c>
      <c r="L30" s="71"/>
      <c r="M30" s="71"/>
    </row>
    <row r="31" spans="1:15" ht="45" x14ac:dyDescent="0.25">
      <c r="A31" s="73" t="s">
        <v>426</v>
      </c>
      <c r="B31" s="104" t="s">
        <v>398</v>
      </c>
      <c r="C31" s="72"/>
      <c r="D31" s="16" t="s">
        <v>405</v>
      </c>
      <c r="E31" s="65">
        <v>40</v>
      </c>
      <c r="F31" s="106">
        <f t="shared" ref="F31:F34" si="9">J31/2000</f>
        <v>4.2</v>
      </c>
      <c r="G31" s="65">
        <v>5</v>
      </c>
      <c r="H31" s="66">
        <v>200</v>
      </c>
      <c r="I31" s="66">
        <f t="shared" ref="I31:I32" si="10">H31*0.05+H31</f>
        <v>210</v>
      </c>
      <c r="J31" s="67">
        <f t="shared" ref="J31:J34" si="11">I31*E31</f>
        <v>8400</v>
      </c>
      <c r="K31" s="121" t="s">
        <v>467</v>
      </c>
      <c r="L31" s="71"/>
      <c r="M31" s="71"/>
    </row>
    <row r="32" spans="1:15" ht="60" x14ac:dyDescent="0.25">
      <c r="A32" s="73" t="s">
        <v>427</v>
      </c>
      <c r="B32" s="104" t="s">
        <v>399</v>
      </c>
      <c r="C32" s="72"/>
      <c r="D32" s="16" t="s">
        <v>406</v>
      </c>
      <c r="E32" s="107">
        <v>30</v>
      </c>
      <c r="F32" s="106">
        <f t="shared" si="9"/>
        <v>1.575</v>
      </c>
      <c r="G32" s="65">
        <v>5</v>
      </c>
      <c r="H32" s="66">
        <v>100</v>
      </c>
      <c r="I32" s="66">
        <f t="shared" si="10"/>
        <v>105</v>
      </c>
      <c r="J32" s="67">
        <f t="shared" si="11"/>
        <v>3150</v>
      </c>
      <c r="K32" s="121" t="s">
        <v>468</v>
      </c>
      <c r="L32" s="71"/>
      <c r="M32" s="71"/>
    </row>
    <row r="33" spans="1:13" ht="30" x14ac:dyDescent="0.25">
      <c r="A33" s="73" t="s">
        <v>428</v>
      </c>
      <c r="B33" s="105" t="s">
        <v>400</v>
      </c>
      <c r="C33" s="72"/>
      <c r="D33" s="16" t="s">
        <v>405</v>
      </c>
      <c r="E33" s="65">
        <v>36</v>
      </c>
      <c r="F33" s="106">
        <f t="shared" si="9"/>
        <v>7.3834200000000016E-2</v>
      </c>
      <c r="G33" s="65">
        <v>21</v>
      </c>
      <c r="H33" s="66">
        <v>3.39</v>
      </c>
      <c r="I33" s="66">
        <f>H33*0.21+H33</f>
        <v>4.1019000000000005</v>
      </c>
      <c r="J33" s="67">
        <f t="shared" si="11"/>
        <v>147.66840000000002</v>
      </c>
      <c r="K33" s="121" t="s">
        <v>469</v>
      </c>
      <c r="L33" s="71"/>
      <c r="M33" s="71"/>
    </row>
    <row r="34" spans="1:13" ht="30" x14ac:dyDescent="0.25">
      <c r="A34" s="73" t="s">
        <v>429</v>
      </c>
      <c r="B34" s="105" t="s">
        <v>401</v>
      </c>
      <c r="C34" s="72"/>
      <c r="D34" s="16" t="s">
        <v>409</v>
      </c>
      <c r="E34" s="65">
        <v>1</v>
      </c>
      <c r="F34" s="106">
        <f t="shared" si="9"/>
        <v>7.8750000000000001E-3</v>
      </c>
      <c r="G34" s="65">
        <v>5</v>
      </c>
      <c r="H34" s="66">
        <v>15</v>
      </c>
      <c r="I34" s="66">
        <f>H34*0.05+H34</f>
        <v>15.75</v>
      </c>
      <c r="J34" s="67">
        <f t="shared" si="11"/>
        <v>15.75</v>
      </c>
      <c r="K34" s="121" t="s">
        <v>470</v>
      </c>
      <c r="L34" s="71"/>
      <c r="M34" s="71"/>
    </row>
    <row r="35" spans="1:13" s="69" customFormat="1" x14ac:dyDescent="0.25">
      <c r="A35" s="73"/>
      <c r="B35" s="105"/>
      <c r="C35" s="12" t="s">
        <v>18</v>
      </c>
      <c r="D35" s="16"/>
      <c r="E35" s="65"/>
      <c r="F35" s="106">
        <f>SUM(F30:F34)</f>
        <v>14.256709200000001</v>
      </c>
      <c r="G35" s="65"/>
      <c r="H35" s="66"/>
      <c r="I35" s="66"/>
      <c r="J35" s="67"/>
      <c r="K35" s="121"/>
      <c r="L35" s="71"/>
      <c r="M35" s="71"/>
    </row>
    <row r="36" spans="1:13" x14ac:dyDescent="0.25">
      <c r="A36" s="73" t="s">
        <v>195</v>
      </c>
      <c r="B36" s="38" t="s">
        <v>190</v>
      </c>
      <c r="C36" s="72" t="s">
        <v>32</v>
      </c>
      <c r="D36" s="16"/>
      <c r="E36" s="65"/>
      <c r="F36" s="65"/>
      <c r="G36" s="65"/>
      <c r="H36" s="65"/>
      <c r="I36" s="66"/>
      <c r="J36" s="67"/>
      <c r="K36" s="121"/>
      <c r="L36" s="71"/>
      <c r="M36" s="71"/>
    </row>
    <row r="37" spans="1:13" ht="60" x14ac:dyDescent="0.25">
      <c r="A37" s="73" t="s">
        <v>430</v>
      </c>
      <c r="B37" s="104" t="s">
        <v>403</v>
      </c>
      <c r="C37" s="72"/>
      <c r="D37" s="16" t="s">
        <v>408</v>
      </c>
      <c r="E37" s="65">
        <v>40</v>
      </c>
      <c r="F37" s="106">
        <f>J37/7200</f>
        <v>2.4500000000000002</v>
      </c>
      <c r="G37" s="65">
        <v>5</v>
      </c>
      <c r="H37" s="66">
        <v>420</v>
      </c>
      <c r="I37" s="66">
        <f>H37*0.05+H37</f>
        <v>441</v>
      </c>
      <c r="J37" s="67">
        <f>I37*E37</f>
        <v>17640</v>
      </c>
      <c r="K37" s="121" t="s">
        <v>472</v>
      </c>
      <c r="L37" s="71"/>
      <c r="M37" s="71"/>
    </row>
    <row r="38" spans="1:13" ht="45" x14ac:dyDescent="0.25">
      <c r="A38" s="73" t="s">
        <v>431</v>
      </c>
      <c r="B38" s="104" t="s">
        <v>398</v>
      </c>
      <c r="C38" s="72"/>
      <c r="D38" s="16" t="s">
        <v>405</v>
      </c>
      <c r="E38" s="65">
        <v>40</v>
      </c>
      <c r="F38" s="106">
        <f t="shared" ref="F38:F41" si="12">J38/7200</f>
        <v>1.1666666666666667</v>
      </c>
      <c r="G38" s="65">
        <v>5</v>
      </c>
      <c r="H38" s="66">
        <v>200</v>
      </c>
      <c r="I38" s="66">
        <f t="shared" ref="I38:I39" si="13">H38*0.05+H38</f>
        <v>210</v>
      </c>
      <c r="J38" s="67">
        <f t="shared" ref="J38:J41" si="14">I38*E38</f>
        <v>8400</v>
      </c>
      <c r="K38" s="121" t="s">
        <v>467</v>
      </c>
      <c r="L38" s="71"/>
      <c r="M38" s="71"/>
    </row>
    <row r="39" spans="1:13" ht="60" x14ac:dyDescent="0.25">
      <c r="A39" s="73" t="s">
        <v>432</v>
      </c>
      <c r="B39" s="104" t="s">
        <v>399</v>
      </c>
      <c r="C39" s="72"/>
      <c r="D39" s="16" t="s">
        <v>406</v>
      </c>
      <c r="E39" s="107">
        <v>30</v>
      </c>
      <c r="F39" s="106">
        <f t="shared" si="12"/>
        <v>0.4375</v>
      </c>
      <c r="G39" s="65">
        <v>5</v>
      </c>
      <c r="H39" s="66">
        <v>100</v>
      </c>
      <c r="I39" s="66">
        <f t="shared" si="13"/>
        <v>105</v>
      </c>
      <c r="J39" s="67">
        <f t="shared" si="14"/>
        <v>3150</v>
      </c>
      <c r="K39" s="121" t="s">
        <v>468</v>
      </c>
      <c r="L39" s="71"/>
      <c r="M39" s="71"/>
    </row>
    <row r="40" spans="1:13" ht="30" x14ac:dyDescent="0.25">
      <c r="A40" s="73" t="s">
        <v>433</v>
      </c>
      <c r="B40" s="105" t="s">
        <v>400</v>
      </c>
      <c r="C40" s="72"/>
      <c r="D40" s="16" t="s">
        <v>405</v>
      </c>
      <c r="E40" s="65">
        <v>36</v>
      </c>
      <c r="F40" s="106">
        <f t="shared" si="12"/>
        <v>2.0509500000000003E-2</v>
      </c>
      <c r="G40" s="65">
        <v>21</v>
      </c>
      <c r="H40" s="66">
        <v>3.39</v>
      </c>
      <c r="I40" s="66">
        <f>H40*0.21+H40</f>
        <v>4.1019000000000005</v>
      </c>
      <c r="J40" s="67">
        <f t="shared" si="14"/>
        <v>147.66840000000002</v>
      </c>
      <c r="K40" s="121" t="s">
        <v>469</v>
      </c>
      <c r="L40" s="71"/>
      <c r="M40" s="71"/>
    </row>
    <row r="41" spans="1:13" ht="30" x14ac:dyDescent="0.25">
      <c r="A41" s="73" t="s">
        <v>434</v>
      </c>
      <c r="B41" s="105" t="s">
        <v>401</v>
      </c>
      <c r="C41" s="72"/>
      <c r="D41" s="16" t="s">
        <v>409</v>
      </c>
      <c r="E41" s="65">
        <v>1</v>
      </c>
      <c r="F41" s="106">
        <f t="shared" si="12"/>
        <v>2.1875000000000002E-3</v>
      </c>
      <c r="G41" s="65">
        <v>5</v>
      </c>
      <c r="H41" s="66">
        <v>15</v>
      </c>
      <c r="I41" s="66">
        <f>H41*0.05+H41</f>
        <v>15.75</v>
      </c>
      <c r="J41" s="67">
        <f t="shared" si="14"/>
        <v>15.75</v>
      </c>
      <c r="K41" s="121" t="s">
        <v>470</v>
      </c>
      <c r="L41" s="71"/>
      <c r="M41" s="71"/>
    </row>
    <row r="42" spans="1:13" s="69" customFormat="1" x14ac:dyDescent="0.25">
      <c r="A42" s="73"/>
      <c r="B42" s="105"/>
      <c r="C42" s="12" t="s">
        <v>18</v>
      </c>
      <c r="D42" s="16"/>
      <c r="E42" s="65"/>
      <c r="F42" s="106">
        <f>SUM(F37:F41)</f>
        <v>4.0768636666666671</v>
      </c>
      <c r="G42" s="65"/>
      <c r="H42" s="66"/>
      <c r="I42" s="66"/>
      <c r="J42" s="67"/>
      <c r="K42" s="121"/>
      <c r="L42" s="71"/>
      <c r="M42" s="71"/>
    </row>
    <row r="43" spans="1:13" x14ac:dyDescent="0.25">
      <c r="A43" s="73" t="s">
        <v>196</v>
      </c>
      <c r="B43" s="38" t="s">
        <v>191</v>
      </c>
      <c r="C43" s="72" t="s">
        <v>184</v>
      </c>
      <c r="D43" s="16"/>
      <c r="E43" s="65"/>
      <c r="F43" s="65"/>
      <c r="G43" s="65"/>
      <c r="H43" s="65"/>
      <c r="I43" s="66"/>
      <c r="J43" s="67"/>
      <c r="K43" s="121"/>
      <c r="L43" s="71"/>
      <c r="M43" s="71"/>
    </row>
    <row r="44" spans="1:13" ht="60" x14ac:dyDescent="0.25">
      <c r="A44" s="73" t="s">
        <v>435</v>
      </c>
      <c r="B44" s="104" t="s">
        <v>403</v>
      </c>
      <c r="C44" s="72"/>
      <c r="D44" s="16" t="s">
        <v>408</v>
      </c>
      <c r="E44" s="65">
        <v>40</v>
      </c>
      <c r="F44" s="106">
        <f>J44/9000</f>
        <v>1.96</v>
      </c>
      <c r="G44" s="65">
        <v>5</v>
      </c>
      <c r="H44" s="66">
        <v>420</v>
      </c>
      <c r="I44" s="66">
        <f>H44*0.05+H44</f>
        <v>441</v>
      </c>
      <c r="J44" s="67">
        <f>I44*E44</f>
        <v>17640</v>
      </c>
      <c r="K44" s="121" t="s">
        <v>472</v>
      </c>
      <c r="L44" s="71"/>
      <c r="M44" s="71"/>
    </row>
    <row r="45" spans="1:13" ht="45" x14ac:dyDescent="0.25">
      <c r="A45" s="73" t="s">
        <v>436</v>
      </c>
      <c r="B45" s="104" t="s">
        <v>398</v>
      </c>
      <c r="C45" s="72"/>
      <c r="D45" s="16" t="s">
        <v>405</v>
      </c>
      <c r="E45" s="65">
        <v>40</v>
      </c>
      <c r="F45" s="106">
        <f t="shared" ref="F45:F48" si="15">J45/9000</f>
        <v>0.93333333333333335</v>
      </c>
      <c r="G45" s="65">
        <v>5</v>
      </c>
      <c r="H45" s="66">
        <v>200</v>
      </c>
      <c r="I45" s="66">
        <f t="shared" ref="I45:I46" si="16">H45*0.05+H45</f>
        <v>210</v>
      </c>
      <c r="J45" s="67">
        <f t="shared" ref="J45:J48" si="17">I45*E45</f>
        <v>8400</v>
      </c>
      <c r="K45" s="121" t="s">
        <v>467</v>
      </c>
      <c r="L45" s="71"/>
      <c r="M45" s="71"/>
    </row>
    <row r="46" spans="1:13" ht="60" x14ac:dyDescent="0.25">
      <c r="A46" s="73" t="s">
        <v>437</v>
      </c>
      <c r="B46" s="104" t="s">
        <v>399</v>
      </c>
      <c r="C46" s="72"/>
      <c r="D46" s="16" t="s">
        <v>406</v>
      </c>
      <c r="E46" s="107">
        <v>30</v>
      </c>
      <c r="F46" s="106">
        <f t="shared" si="15"/>
        <v>0.35</v>
      </c>
      <c r="G46" s="65">
        <v>5</v>
      </c>
      <c r="H46" s="66">
        <v>100</v>
      </c>
      <c r="I46" s="66">
        <f t="shared" si="16"/>
        <v>105</v>
      </c>
      <c r="J46" s="67">
        <f t="shared" si="17"/>
        <v>3150</v>
      </c>
      <c r="K46" s="121" t="s">
        <v>468</v>
      </c>
      <c r="L46" s="71"/>
      <c r="M46" s="71"/>
    </row>
    <row r="47" spans="1:13" ht="30" x14ac:dyDescent="0.25">
      <c r="A47" s="73" t="s">
        <v>438</v>
      </c>
      <c r="B47" s="105" t="s">
        <v>400</v>
      </c>
      <c r="C47" s="72"/>
      <c r="D47" s="16" t="s">
        <v>405</v>
      </c>
      <c r="E47" s="65">
        <v>36</v>
      </c>
      <c r="F47" s="106">
        <f t="shared" si="15"/>
        <v>1.6407600000000001E-2</v>
      </c>
      <c r="G47" s="65">
        <v>21</v>
      </c>
      <c r="H47" s="66">
        <v>3.39</v>
      </c>
      <c r="I47" s="66">
        <f>H47*0.21+H47</f>
        <v>4.1019000000000005</v>
      </c>
      <c r="J47" s="67">
        <f t="shared" si="17"/>
        <v>147.66840000000002</v>
      </c>
      <c r="K47" s="121" t="s">
        <v>469</v>
      </c>
      <c r="L47" s="71"/>
      <c r="M47" s="71"/>
    </row>
    <row r="48" spans="1:13" ht="30" x14ac:dyDescent="0.25">
      <c r="A48" s="73" t="s">
        <v>439</v>
      </c>
      <c r="B48" s="105" t="s">
        <v>401</v>
      </c>
      <c r="C48" s="72"/>
      <c r="D48" s="16" t="s">
        <v>409</v>
      </c>
      <c r="E48" s="65">
        <v>1</v>
      </c>
      <c r="F48" s="106">
        <f t="shared" si="15"/>
        <v>1.75E-3</v>
      </c>
      <c r="G48" s="65">
        <v>5</v>
      </c>
      <c r="H48" s="66">
        <v>15</v>
      </c>
      <c r="I48" s="66">
        <f>H48*0.05+H48</f>
        <v>15.75</v>
      </c>
      <c r="J48" s="67">
        <f t="shared" si="17"/>
        <v>15.75</v>
      </c>
      <c r="K48" s="121" t="s">
        <v>470</v>
      </c>
      <c r="L48" s="71"/>
      <c r="M48" s="71"/>
    </row>
    <row r="49" spans="1:13" s="69" customFormat="1" x14ac:dyDescent="0.25">
      <c r="A49" s="73"/>
      <c r="B49" s="105"/>
      <c r="C49" s="12" t="s">
        <v>18</v>
      </c>
      <c r="D49" s="16"/>
      <c r="E49" s="65"/>
      <c r="F49" s="106">
        <f>SUM(F44:F48)</f>
        <v>3.2614909333333335</v>
      </c>
      <c r="G49" s="65"/>
      <c r="H49" s="66"/>
      <c r="I49" s="66"/>
      <c r="J49" s="67"/>
      <c r="K49" s="121"/>
      <c r="L49" s="71"/>
      <c r="M49" s="71"/>
    </row>
    <row r="50" spans="1:13" x14ac:dyDescent="0.25">
      <c r="A50" s="73" t="s">
        <v>197</v>
      </c>
      <c r="B50" s="38" t="s">
        <v>192</v>
      </c>
      <c r="C50" s="72" t="s">
        <v>185</v>
      </c>
      <c r="D50" s="16"/>
      <c r="E50" s="65"/>
      <c r="F50" s="65"/>
      <c r="G50" s="65"/>
      <c r="H50" s="65"/>
      <c r="I50" s="66"/>
      <c r="J50" s="67"/>
      <c r="K50" s="121"/>
      <c r="L50" s="71"/>
      <c r="M50" s="71"/>
    </row>
    <row r="51" spans="1:13" ht="60" x14ac:dyDescent="0.25">
      <c r="A51" s="73" t="s">
        <v>440</v>
      </c>
      <c r="B51" s="104" t="s">
        <v>402</v>
      </c>
      <c r="C51" s="72"/>
      <c r="D51" s="16" t="s">
        <v>407</v>
      </c>
      <c r="E51" s="65">
        <v>40</v>
      </c>
      <c r="F51" s="106">
        <f>J51/3000</f>
        <v>5.6</v>
      </c>
      <c r="G51" s="65">
        <v>5</v>
      </c>
      <c r="H51" s="66">
        <v>400</v>
      </c>
      <c r="I51" s="66">
        <f>H51*0.05+H51</f>
        <v>420</v>
      </c>
      <c r="J51" s="67">
        <f>I51*E51</f>
        <v>16800</v>
      </c>
      <c r="K51" s="121" t="s">
        <v>471</v>
      </c>
      <c r="L51" s="71"/>
      <c r="M51" s="71"/>
    </row>
    <row r="52" spans="1:13" ht="45" x14ac:dyDescent="0.25">
      <c r="A52" s="73" t="s">
        <v>442</v>
      </c>
      <c r="B52" s="104" t="s">
        <v>398</v>
      </c>
      <c r="C52" s="72"/>
      <c r="D52" s="16" t="s">
        <v>405</v>
      </c>
      <c r="E52" s="65">
        <v>40</v>
      </c>
      <c r="F52" s="106">
        <f t="shared" ref="F52:F55" si="18">J52/3000</f>
        <v>2.8</v>
      </c>
      <c r="G52" s="65">
        <v>5</v>
      </c>
      <c r="H52" s="66">
        <v>200</v>
      </c>
      <c r="I52" s="66">
        <f t="shared" ref="I52:I53" si="19">H52*0.05+H52</f>
        <v>210</v>
      </c>
      <c r="J52" s="67">
        <f t="shared" ref="J52:J55" si="20">I52*E52</f>
        <v>8400</v>
      </c>
      <c r="K52" s="121" t="s">
        <v>467</v>
      </c>
      <c r="L52" s="71"/>
      <c r="M52" s="71"/>
    </row>
    <row r="53" spans="1:13" ht="60" x14ac:dyDescent="0.25">
      <c r="A53" s="73" t="s">
        <v>441</v>
      </c>
      <c r="B53" s="104" t="s">
        <v>399</v>
      </c>
      <c r="C53" s="72"/>
      <c r="D53" s="16" t="s">
        <v>406</v>
      </c>
      <c r="E53" s="107">
        <v>30</v>
      </c>
      <c r="F53" s="106">
        <f t="shared" si="18"/>
        <v>1.05</v>
      </c>
      <c r="G53" s="65">
        <v>5</v>
      </c>
      <c r="H53" s="66">
        <v>100</v>
      </c>
      <c r="I53" s="66">
        <f t="shared" si="19"/>
        <v>105</v>
      </c>
      <c r="J53" s="67">
        <f t="shared" si="20"/>
        <v>3150</v>
      </c>
      <c r="K53" s="121" t="s">
        <v>468</v>
      </c>
      <c r="L53" s="71"/>
      <c r="M53" s="71"/>
    </row>
    <row r="54" spans="1:13" ht="30" x14ac:dyDescent="0.25">
      <c r="A54" s="73" t="s">
        <v>443</v>
      </c>
      <c r="B54" s="105" t="s">
        <v>400</v>
      </c>
      <c r="C54" s="72"/>
      <c r="D54" s="16" t="s">
        <v>405</v>
      </c>
      <c r="E54" s="65">
        <v>36</v>
      </c>
      <c r="F54" s="106">
        <f t="shared" si="18"/>
        <v>4.9222800000000004E-2</v>
      </c>
      <c r="G54" s="65">
        <v>21</v>
      </c>
      <c r="H54" s="66">
        <v>3.39</v>
      </c>
      <c r="I54" s="66">
        <f>H54*0.21+H54</f>
        <v>4.1019000000000005</v>
      </c>
      <c r="J54" s="67">
        <f t="shared" si="20"/>
        <v>147.66840000000002</v>
      </c>
      <c r="K54" s="121" t="s">
        <v>469</v>
      </c>
      <c r="L54" s="71"/>
      <c r="M54" s="71"/>
    </row>
    <row r="55" spans="1:13" ht="30" x14ac:dyDescent="0.25">
      <c r="A55" s="73" t="s">
        <v>444</v>
      </c>
      <c r="B55" s="105" t="s">
        <v>401</v>
      </c>
      <c r="C55" s="72"/>
      <c r="D55" s="16" t="s">
        <v>409</v>
      </c>
      <c r="E55" s="65">
        <v>1</v>
      </c>
      <c r="F55" s="106">
        <f t="shared" si="18"/>
        <v>5.2500000000000003E-3</v>
      </c>
      <c r="G55" s="65">
        <v>5</v>
      </c>
      <c r="H55" s="66">
        <v>15</v>
      </c>
      <c r="I55" s="66">
        <f>H55*0.05+H55</f>
        <v>15.75</v>
      </c>
      <c r="J55" s="67">
        <f t="shared" si="20"/>
        <v>15.75</v>
      </c>
      <c r="K55" s="121" t="s">
        <v>470</v>
      </c>
      <c r="L55" s="71"/>
      <c r="M55" s="71"/>
    </row>
    <row r="56" spans="1:13" s="69" customFormat="1" x14ac:dyDescent="0.25">
      <c r="A56" s="73"/>
      <c r="B56" s="105"/>
      <c r="C56" s="12" t="s">
        <v>18</v>
      </c>
      <c r="D56" s="16"/>
      <c r="E56" s="65"/>
      <c r="F56" s="106">
        <f>SUM(F51:F55)</f>
        <v>9.5044728000000003</v>
      </c>
      <c r="G56" s="65"/>
      <c r="H56" s="66"/>
      <c r="I56" s="66"/>
      <c r="J56" s="67"/>
      <c r="K56" s="121"/>
      <c r="L56" s="71"/>
      <c r="M56" s="71"/>
    </row>
    <row r="57" spans="1:13" x14ac:dyDescent="0.25">
      <c r="A57" s="73" t="s">
        <v>198</v>
      </c>
      <c r="B57" s="38" t="s">
        <v>207</v>
      </c>
      <c r="C57" s="39" t="s">
        <v>209</v>
      </c>
      <c r="D57" s="16"/>
      <c r="E57" s="65"/>
      <c r="F57" s="65"/>
      <c r="G57" s="65"/>
      <c r="H57" s="65"/>
      <c r="I57" s="66"/>
      <c r="J57" s="67"/>
      <c r="K57" s="121"/>
      <c r="L57" s="71"/>
      <c r="M57" s="71"/>
    </row>
    <row r="58" spans="1:13" ht="60" x14ac:dyDescent="0.25">
      <c r="A58" s="73" t="s">
        <v>445</v>
      </c>
      <c r="B58" s="104" t="s">
        <v>397</v>
      </c>
      <c r="C58" s="39"/>
      <c r="D58" s="16" t="s">
        <v>404</v>
      </c>
      <c r="E58" s="65">
        <v>98</v>
      </c>
      <c r="F58" s="106">
        <f>J58/70000</f>
        <v>0.95550000000000002</v>
      </c>
      <c r="G58" s="65">
        <v>5</v>
      </c>
      <c r="H58" s="66">
        <v>650</v>
      </c>
      <c r="I58" s="66">
        <f>H58*0.05+H58</f>
        <v>682.5</v>
      </c>
      <c r="J58" s="67">
        <f>I58*E58</f>
        <v>66885</v>
      </c>
      <c r="K58" s="121" t="s">
        <v>466</v>
      </c>
      <c r="L58" s="71"/>
      <c r="M58" s="71"/>
    </row>
    <row r="59" spans="1:13" ht="45" x14ac:dyDescent="0.25">
      <c r="A59" s="73" t="s">
        <v>446</v>
      </c>
      <c r="B59" s="104" t="s">
        <v>398</v>
      </c>
      <c r="C59" s="39"/>
      <c r="D59" s="16" t="s">
        <v>405</v>
      </c>
      <c r="E59" s="65">
        <v>40</v>
      </c>
      <c r="F59" s="106">
        <f t="shared" ref="F59:F62" si="21">J59/70000</f>
        <v>0.12</v>
      </c>
      <c r="G59" s="65">
        <v>5</v>
      </c>
      <c r="H59" s="66">
        <v>200</v>
      </c>
      <c r="I59" s="66">
        <f t="shared" ref="I59:I60" si="22">H59*0.05+H59</f>
        <v>210</v>
      </c>
      <c r="J59" s="67">
        <f t="shared" ref="J59:J62" si="23">I59*E59</f>
        <v>8400</v>
      </c>
      <c r="K59" s="121" t="s">
        <v>467</v>
      </c>
      <c r="L59" s="71"/>
      <c r="M59" s="71"/>
    </row>
    <row r="60" spans="1:13" ht="60" x14ac:dyDescent="0.25">
      <c r="A60" s="73" t="s">
        <v>447</v>
      </c>
      <c r="B60" s="104" t="s">
        <v>399</v>
      </c>
      <c r="C60" s="39"/>
      <c r="D60" s="16" t="s">
        <v>406</v>
      </c>
      <c r="E60" s="107">
        <v>30</v>
      </c>
      <c r="F60" s="106">
        <f t="shared" si="21"/>
        <v>4.4999999999999998E-2</v>
      </c>
      <c r="G60" s="65">
        <v>5</v>
      </c>
      <c r="H60" s="66">
        <v>100</v>
      </c>
      <c r="I60" s="66">
        <f t="shared" si="22"/>
        <v>105</v>
      </c>
      <c r="J60" s="67">
        <f t="shared" si="23"/>
        <v>3150</v>
      </c>
      <c r="K60" s="121" t="s">
        <v>468</v>
      </c>
      <c r="L60" s="71"/>
      <c r="M60" s="71"/>
    </row>
    <row r="61" spans="1:13" ht="30" x14ac:dyDescent="0.25">
      <c r="A61" s="73" t="s">
        <v>448</v>
      </c>
      <c r="B61" s="105" t="s">
        <v>400</v>
      </c>
      <c r="C61" s="39"/>
      <c r="D61" s="16" t="s">
        <v>405</v>
      </c>
      <c r="E61" s="65">
        <v>36</v>
      </c>
      <c r="F61" s="106">
        <f t="shared" si="21"/>
        <v>2.1095485714285717E-3</v>
      </c>
      <c r="G61" s="65">
        <v>21</v>
      </c>
      <c r="H61" s="66">
        <v>3.39</v>
      </c>
      <c r="I61" s="66">
        <f>H61*0.21+H61</f>
        <v>4.1019000000000005</v>
      </c>
      <c r="J61" s="67">
        <f t="shared" si="23"/>
        <v>147.66840000000002</v>
      </c>
      <c r="K61" s="121" t="s">
        <v>469</v>
      </c>
      <c r="L61" s="71"/>
      <c r="M61" s="71"/>
    </row>
    <row r="62" spans="1:13" ht="30" x14ac:dyDescent="0.25">
      <c r="A62" s="73" t="s">
        <v>449</v>
      </c>
      <c r="B62" s="105" t="s">
        <v>401</v>
      </c>
      <c r="C62" s="39"/>
      <c r="D62" s="16" t="s">
        <v>409</v>
      </c>
      <c r="E62" s="65">
        <v>1</v>
      </c>
      <c r="F62" s="106">
        <f t="shared" si="21"/>
        <v>2.2499999999999999E-4</v>
      </c>
      <c r="G62" s="65">
        <v>5</v>
      </c>
      <c r="H62" s="66">
        <v>15</v>
      </c>
      <c r="I62" s="66">
        <f>H62*0.05+H62</f>
        <v>15.75</v>
      </c>
      <c r="J62" s="67">
        <f t="shared" si="23"/>
        <v>15.75</v>
      </c>
      <c r="K62" s="121" t="s">
        <v>470</v>
      </c>
      <c r="L62" s="71"/>
      <c r="M62" s="71"/>
    </row>
    <row r="63" spans="1:13" s="69" customFormat="1" x14ac:dyDescent="0.25">
      <c r="A63" s="73"/>
      <c r="B63" s="105"/>
      <c r="C63" s="12" t="s">
        <v>18</v>
      </c>
      <c r="D63" s="16"/>
      <c r="E63" s="65"/>
      <c r="F63" s="106">
        <f>SUM(F58:F62)</f>
        <v>1.1228345485714284</v>
      </c>
      <c r="G63" s="65"/>
      <c r="H63" s="66"/>
      <c r="I63" s="66"/>
      <c r="J63" s="67"/>
      <c r="K63" s="121"/>
      <c r="L63" s="71"/>
      <c r="M63" s="71"/>
    </row>
    <row r="64" spans="1:13" x14ac:dyDescent="0.25">
      <c r="A64" s="73" t="s">
        <v>199</v>
      </c>
      <c r="B64" s="38" t="s">
        <v>208</v>
      </c>
      <c r="C64" s="39" t="s">
        <v>210</v>
      </c>
      <c r="D64" s="16"/>
      <c r="E64" s="65"/>
      <c r="F64" s="116"/>
      <c r="G64" s="65"/>
      <c r="H64" s="65"/>
      <c r="I64" s="66"/>
      <c r="J64" s="67"/>
      <c r="K64" s="121"/>
      <c r="L64" s="71"/>
      <c r="M64" s="71"/>
    </row>
    <row r="65" spans="1:13" ht="60" x14ac:dyDescent="0.25">
      <c r="A65" s="73" t="s">
        <v>450</v>
      </c>
      <c r="B65" s="104" t="s">
        <v>403</v>
      </c>
      <c r="C65" s="39"/>
      <c r="D65" s="16" t="s">
        <v>408</v>
      </c>
      <c r="E65" s="65">
        <v>40</v>
      </c>
      <c r="F65" s="106">
        <f>J65/8000</f>
        <v>2.2050000000000001</v>
      </c>
      <c r="G65" s="65">
        <v>5</v>
      </c>
      <c r="H65" s="66">
        <v>420</v>
      </c>
      <c r="I65" s="66">
        <f>H65*0.05+H65</f>
        <v>441</v>
      </c>
      <c r="J65" s="67">
        <f>I65*E65</f>
        <v>17640</v>
      </c>
      <c r="K65" s="121" t="s">
        <v>472</v>
      </c>
      <c r="L65" s="71"/>
      <c r="M65" s="71"/>
    </row>
    <row r="66" spans="1:13" ht="45" x14ac:dyDescent="0.25">
      <c r="A66" s="73" t="s">
        <v>452</v>
      </c>
      <c r="B66" s="104" t="s">
        <v>398</v>
      </c>
      <c r="C66" s="39"/>
      <c r="D66" s="16" t="s">
        <v>405</v>
      </c>
      <c r="E66" s="65">
        <v>40</v>
      </c>
      <c r="F66" s="106">
        <f t="shared" ref="F66:F69" si="24">J66/8000</f>
        <v>1.05</v>
      </c>
      <c r="G66" s="65">
        <v>5</v>
      </c>
      <c r="H66" s="66">
        <v>200</v>
      </c>
      <c r="I66" s="66">
        <f t="shared" ref="I66:I67" si="25">H66*0.05+H66</f>
        <v>210</v>
      </c>
      <c r="J66" s="67">
        <f t="shared" ref="J66:J69" si="26">I66*E66</f>
        <v>8400</v>
      </c>
      <c r="K66" s="121" t="s">
        <v>467</v>
      </c>
      <c r="L66" s="71"/>
      <c r="M66" s="71"/>
    </row>
    <row r="67" spans="1:13" ht="60" x14ac:dyDescent="0.25">
      <c r="A67" s="73" t="s">
        <v>451</v>
      </c>
      <c r="B67" s="104" t="s">
        <v>399</v>
      </c>
      <c r="C67" s="39"/>
      <c r="D67" s="16" t="s">
        <v>406</v>
      </c>
      <c r="E67" s="107">
        <v>30</v>
      </c>
      <c r="F67" s="106">
        <f t="shared" si="24"/>
        <v>0.39374999999999999</v>
      </c>
      <c r="G67" s="65">
        <v>5</v>
      </c>
      <c r="H67" s="66">
        <v>100</v>
      </c>
      <c r="I67" s="66">
        <f t="shared" si="25"/>
        <v>105</v>
      </c>
      <c r="J67" s="67">
        <f t="shared" si="26"/>
        <v>3150</v>
      </c>
      <c r="K67" s="121" t="s">
        <v>468</v>
      </c>
      <c r="L67" s="71"/>
      <c r="M67" s="71"/>
    </row>
    <row r="68" spans="1:13" ht="30" x14ac:dyDescent="0.25">
      <c r="A68" s="73" t="s">
        <v>453</v>
      </c>
      <c r="B68" s="105" t="s">
        <v>400</v>
      </c>
      <c r="C68" s="39"/>
      <c r="D68" s="16" t="s">
        <v>405</v>
      </c>
      <c r="E68" s="65">
        <v>36</v>
      </c>
      <c r="F68" s="106">
        <f t="shared" si="24"/>
        <v>1.8458550000000004E-2</v>
      </c>
      <c r="G68" s="65">
        <v>21</v>
      </c>
      <c r="H68" s="66">
        <v>3.39</v>
      </c>
      <c r="I68" s="66">
        <f>H68*0.21+H68</f>
        <v>4.1019000000000005</v>
      </c>
      <c r="J68" s="67">
        <f t="shared" si="26"/>
        <v>147.66840000000002</v>
      </c>
      <c r="K68" s="121" t="s">
        <v>469</v>
      </c>
      <c r="L68" s="71"/>
      <c r="M68" s="71"/>
    </row>
    <row r="69" spans="1:13" ht="30" x14ac:dyDescent="0.25">
      <c r="A69" s="73" t="s">
        <v>454</v>
      </c>
      <c r="B69" s="105" t="s">
        <v>401</v>
      </c>
      <c r="C69" s="39"/>
      <c r="D69" s="16" t="s">
        <v>409</v>
      </c>
      <c r="E69" s="65">
        <v>1</v>
      </c>
      <c r="F69" s="106">
        <f t="shared" si="24"/>
        <v>1.96875E-3</v>
      </c>
      <c r="G69" s="65">
        <v>5</v>
      </c>
      <c r="H69" s="66">
        <v>15</v>
      </c>
      <c r="I69" s="66">
        <f>H69*0.05+H69</f>
        <v>15.75</v>
      </c>
      <c r="J69" s="67">
        <f t="shared" si="26"/>
        <v>15.75</v>
      </c>
      <c r="K69" s="121" t="s">
        <v>470</v>
      </c>
      <c r="L69" s="71"/>
      <c r="M69" s="71"/>
    </row>
    <row r="70" spans="1:13" x14ac:dyDescent="0.25">
      <c r="A70" s="73"/>
      <c r="B70" s="72"/>
      <c r="C70" s="12" t="s">
        <v>18</v>
      </c>
      <c r="D70" s="16"/>
      <c r="E70" s="65"/>
      <c r="F70" s="106">
        <f>SUM(F65:F69)</f>
        <v>3.6691772999999999</v>
      </c>
      <c r="G70" s="65"/>
      <c r="H70" s="65"/>
      <c r="I70" s="66"/>
      <c r="J70" s="67"/>
      <c r="K70" s="121"/>
      <c r="L70" s="71"/>
      <c r="M70" s="71"/>
    </row>
    <row r="71" spans="1:13" ht="45" x14ac:dyDescent="0.25">
      <c r="A71" s="73" t="s">
        <v>2</v>
      </c>
      <c r="B71" s="72" t="s">
        <v>193</v>
      </c>
      <c r="C71" s="19"/>
      <c r="D71" s="16"/>
      <c r="E71" s="65"/>
      <c r="F71" s="65"/>
      <c r="G71" s="65"/>
      <c r="H71" s="65"/>
      <c r="I71" s="66"/>
      <c r="J71" s="67"/>
      <c r="K71" s="121"/>
      <c r="L71" s="71"/>
      <c r="M71" s="71"/>
    </row>
    <row r="72" spans="1:13" ht="60" x14ac:dyDescent="0.25">
      <c r="A72" s="97" t="s">
        <v>34</v>
      </c>
      <c r="B72" s="99" t="s">
        <v>31</v>
      </c>
      <c r="C72" s="72" t="s">
        <v>256</v>
      </c>
      <c r="D72" s="16" t="s">
        <v>409</v>
      </c>
      <c r="E72" s="65">
        <v>250</v>
      </c>
      <c r="F72" s="65">
        <f>J72/25000</f>
        <v>0.84</v>
      </c>
      <c r="G72" s="65">
        <v>5</v>
      </c>
      <c r="H72" s="66">
        <v>80</v>
      </c>
      <c r="I72" s="66">
        <f>H72*0.05+H72</f>
        <v>84</v>
      </c>
      <c r="J72" s="67">
        <f>I72*E72</f>
        <v>21000</v>
      </c>
      <c r="K72" s="121" t="s">
        <v>460</v>
      </c>
      <c r="L72" s="71"/>
      <c r="M72" s="71"/>
    </row>
    <row r="73" spans="1:13" ht="60" x14ac:dyDescent="0.25">
      <c r="A73" s="97"/>
      <c r="B73" s="99"/>
      <c r="C73" s="72" t="s">
        <v>257</v>
      </c>
      <c r="D73" s="16" t="s">
        <v>409</v>
      </c>
      <c r="E73" s="65">
        <v>100</v>
      </c>
      <c r="F73" s="65">
        <f>J73/10000</f>
        <v>0.84</v>
      </c>
      <c r="G73" s="65">
        <v>5</v>
      </c>
      <c r="H73" s="66">
        <v>80</v>
      </c>
      <c r="I73" s="66">
        <f>H73*0.05+H73</f>
        <v>84</v>
      </c>
      <c r="J73" s="67">
        <f>I73*E73</f>
        <v>8400</v>
      </c>
      <c r="K73" s="121" t="s">
        <v>461</v>
      </c>
      <c r="L73" s="71"/>
      <c r="M73" s="71"/>
    </row>
    <row r="74" spans="1:13" x14ac:dyDescent="0.25">
      <c r="A74" s="97"/>
      <c r="B74" s="99"/>
      <c r="C74" s="26" t="s">
        <v>27</v>
      </c>
      <c r="D74" s="16"/>
      <c r="E74" s="65"/>
      <c r="F74" s="65">
        <v>0.84</v>
      </c>
      <c r="G74" s="65"/>
      <c r="H74" s="65"/>
      <c r="I74" s="66"/>
      <c r="J74" s="67"/>
      <c r="K74" s="121"/>
      <c r="L74" s="71"/>
      <c r="M74" s="71"/>
    </row>
    <row r="75" spans="1:13" ht="75" x14ac:dyDescent="0.25">
      <c r="A75" s="98" t="s">
        <v>35</v>
      </c>
      <c r="B75" s="99" t="s">
        <v>254</v>
      </c>
      <c r="C75" s="72" t="s">
        <v>253</v>
      </c>
      <c r="D75" s="16" t="s">
        <v>409</v>
      </c>
      <c r="E75" s="65">
        <v>6</v>
      </c>
      <c r="F75" s="65">
        <f>J75/600</f>
        <v>0.84</v>
      </c>
      <c r="G75" s="65">
        <v>5</v>
      </c>
      <c r="H75" s="66">
        <v>80</v>
      </c>
      <c r="I75" s="66">
        <v>84</v>
      </c>
      <c r="J75" s="67">
        <f>I75*E75</f>
        <v>504</v>
      </c>
      <c r="K75" s="121" t="s">
        <v>462</v>
      </c>
      <c r="L75" s="71"/>
      <c r="M75" s="71"/>
    </row>
    <row r="76" spans="1:13" ht="75" x14ac:dyDescent="0.25">
      <c r="A76" s="98"/>
      <c r="B76" s="99"/>
      <c r="C76" s="72" t="s">
        <v>257</v>
      </c>
      <c r="D76" s="16" t="s">
        <v>409</v>
      </c>
      <c r="E76" s="65">
        <v>100</v>
      </c>
      <c r="F76" s="65">
        <f>J76/10000</f>
        <v>0.84</v>
      </c>
      <c r="G76" s="65">
        <v>5</v>
      </c>
      <c r="H76" s="66">
        <v>80</v>
      </c>
      <c r="I76" s="66">
        <v>84</v>
      </c>
      <c r="J76" s="67">
        <f>I76*E76</f>
        <v>8400</v>
      </c>
      <c r="K76" s="121" t="s">
        <v>462</v>
      </c>
      <c r="L76" s="71"/>
      <c r="M76" s="71"/>
    </row>
    <row r="77" spans="1:13" x14ac:dyDescent="0.25">
      <c r="A77" s="98"/>
      <c r="B77" s="99"/>
      <c r="C77" s="26" t="s">
        <v>27</v>
      </c>
      <c r="D77" s="16"/>
      <c r="E77" s="65"/>
      <c r="F77" s="65">
        <v>0.84</v>
      </c>
      <c r="G77" s="65"/>
      <c r="H77" s="65"/>
      <c r="I77" s="66"/>
      <c r="J77" s="67"/>
      <c r="K77" s="121"/>
      <c r="L77" s="71"/>
      <c r="M77" s="71"/>
    </row>
    <row r="78" spans="1:13" ht="60" x14ac:dyDescent="0.25">
      <c r="A78" s="97" t="s">
        <v>200</v>
      </c>
      <c r="B78" s="99" t="s">
        <v>29</v>
      </c>
      <c r="C78" s="72" t="s">
        <v>255</v>
      </c>
      <c r="D78" s="16" t="s">
        <v>414</v>
      </c>
      <c r="E78" s="65">
        <v>40</v>
      </c>
      <c r="F78" s="106">
        <f>J78/19600</f>
        <v>8.5714285714285715E-2</v>
      </c>
      <c r="G78" s="65">
        <v>5</v>
      </c>
      <c r="H78" s="66">
        <v>40</v>
      </c>
      <c r="I78" s="66">
        <f>H78*0.05+H78</f>
        <v>42</v>
      </c>
      <c r="J78" s="67">
        <f>I78*E78</f>
        <v>1680</v>
      </c>
      <c r="K78" s="121" t="s">
        <v>463</v>
      </c>
      <c r="L78" s="71"/>
      <c r="M78" s="71"/>
    </row>
    <row r="79" spans="1:13" ht="60" x14ac:dyDescent="0.25">
      <c r="A79" s="97"/>
      <c r="B79" s="99"/>
      <c r="C79" s="72" t="s">
        <v>258</v>
      </c>
      <c r="D79" s="16" t="s">
        <v>415</v>
      </c>
      <c r="E79" s="65">
        <v>10</v>
      </c>
      <c r="F79" s="65">
        <f>J79/5000</f>
        <v>8.4000000000000005E-2</v>
      </c>
      <c r="G79" s="65">
        <v>5</v>
      </c>
      <c r="H79" s="66">
        <v>40</v>
      </c>
      <c r="I79" s="66">
        <f>H79*0.05+H79</f>
        <v>42</v>
      </c>
      <c r="J79" s="67">
        <f>I79*E79</f>
        <v>420</v>
      </c>
      <c r="K79" s="121" t="s">
        <v>463</v>
      </c>
      <c r="L79" s="71"/>
      <c r="M79" s="71"/>
    </row>
    <row r="80" spans="1:13" x14ac:dyDescent="0.25">
      <c r="A80" s="97"/>
      <c r="B80" s="99"/>
      <c r="C80" s="26" t="s">
        <v>27</v>
      </c>
      <c r="D80" s="16"/>
      <c r="E80" s="65"/>
      <c r="F80" s="65">
        <v>8.4000000000000005E-2</v>
      </c>
      <c r="G80" s="65"/>
      <c r="H80" s="65"/>
      <c r="I80" s="66"/>
      <c r="J80" s="67"/>
      <c r="K80" s="121"/>
      <c r="L80" s="71"/>
      <c r="M80" s="71"/>
    </row>
    <row r="81" spans="1:13" ht="45" x14ac:dyDescent="0.25">
      <c r="A81" s="97" t="s">
        <v>411</v>
      </c>
      <c r="B81" s="119" t="s">
        <v>410</v>
      </c>
      <c r="C81" s="72" t="s">
        <v>255</v>
      </c>
      <c r="D81" s="16" t="s">
        <v>409</v>
      </c>
      <c r="E81" s="65">
        <v>196</v>
      </c>
      <c r="F81" s="106">
        <f>J81/19600</f>
        <v>0.105</v>
      </c>
      <c r="G81" s="65">
        <v>5</v>
      </c>
      <c r="H81" s="66">
        <v>10</v>
      </c>
      <c r="I81" s="66">
        <f>H81*0.05+H81</f>
        <v>10.5</v>
      </c>
      <c r="J81" s="67">
        <f>I81*E81</f>
        <v>2058</v>
      </c>
      <c r="K81" s="121" t="s">
        <v>464</v>
      </c>
      <c r="L81" s="71"/>
      <c r="M81" s="71"/>
    </row>
    <row r="82" spans="1:13" s="70" customFormat="1" ht="45" x14ac:dyDescent="0.25">
      <c r="A82" s="97"/>
      <c r="B82" s="120"/>
      <c r="C82" s="72" t="s">
        <v>258</v>
      </c>
      <c r="D82" s="16" t="s">
        <v>409</v>
      </c>
      <c r="E82" s="65">
        <v>50</v>
      </c>
      <c r="F82" s="106">
        <f>525/5000</f>
        <v>0.105</v>
      </c>
      <c r="G82" s="65">
        <v>5</v>
      </c>
      <c r="H82" s="66">
        <v>10</v>
      </c>
      <c r="I82" s="66">
        <f>H82*0.05+H82</f>
        <v>10.5</v>
      </c>
      <c r="J82" s="67">
        <f>I82*E82</f>
        <v>525</v>
      </c>
      <c r="K82" s="121" t="s">
        <v>464</v>
      </c>
      <c r="L82" s="71"/>
      <c r="M82" s="71"/>
    </row>
    <row r="83" spans="1:13" s="70" customFormat="1" x14ac:dyDescent="0.25">
      <c r="A83" s="73"/>
      <c r="B83" s="21"/>
      <c r="C83" s="26" t="s">
        <v>27</v>
      </c>
      <c r="D83" s="16"/>
      <c r="E83" s="65"/>
      <c r="F83" s="65">
        <v>0.105</v>
      </c>
      <c r="G83" s="65"/>
      <c r="H83" s="66"/>
      <c r="I83" s="66"/>
      <c r="J83" s="67"/>
      <c r="K83" s="121"/>
      <c r="L83" s="71"/>
      <c r="M83" s="71"/>
    </row>
    <row r="84" spans="1:13" s="70" customFormat="1" ht="45" x14ac:dyDescent="0.25">
      <c r="A84" s="97" t="s">
        <v>412</v>
      </c>
      <c r="B84" s="99" t="s">
        <v>413</v>
      </c>
      <c r="C84" s="72" t="s">
        <v>255</v>
      </c>
      <c r="D84" s="16" t="s">
        <v>409</v>
      </c>
      <c r="E84" s="65">
        <v>196</v>
      </c>
      <c r="F84" s="65">
        <f>J84/19600</f>
        <v>0.105</v>
      </c>
      <c r="G84" s="65">
        <v>5</v>
      </c>
      <c r="H84" s="66">
        <v>10</v>
      </c>
      <c r="I84" s="66">
        <v>10.5</v>
      </c>
      <c r="J84" s="67">
        <f>I84*E84</f>
        <v>2058</v>
      </c>
      <c r="K84" s="121" t="s">
        <v>465</v>
      </c>
      <c r="L84" s="71"/>
      <c r="M84" s="71"/>
    </row>
    <row r="85" spans="1:13" s="70" customFormat="1" ht="45" x14ac:dyDescent="0.25">
      <c r="A85" s="97"/>
      <c r="B85" s="99"/>
      <c r="C85" s="72" t="s">
        <v>258</v>
      </c>
      <c r="D85" s="16" t="s">
        <v>409</v>
      </c>
      <c r="E85" s="65">
        <v>50</v>
      </c>
      <c r="F85" s="65">
        <f>J85/5000</f>
        <v>0.105</v>
      </c>
      <c r="G85" s="65">
        <v>5</v>
      </c>
      <c r="H85" s="66">
        <v>10</v>
      </c>
      <c r="I85" s="66">
        <v>10.5</v>
      </c>
      <c r="J85" s="67">
        <f>I85*E85</f>
        <v>525</v>
      </c>
      <c r="K85" s="121" t="s">
        <v>465</v>
      </c>
      <c r="L85" s="71"/>
      <c r="M85" s="71"/>
    </row>
    <row r="86" spans="1:13" s="70" customFormat="1" x14ac:dyDescent="0.25">
      <c r="A86" s="73"/>
      <c r="B86" s="21"/>
      <c r="C86" s="26" t="s">
        <v>27</v>
      </c>
      <c r="D86" s="16"/>
      <c r="E86" s="65"/>
      <c r="F86" s="65">
        <v>0.105</v>
      </c>
      <c r="G86" s="65"/>
      <c r="H86" s="65"/>
      <c r="I86" s="66"/>
      <c r="J86" s="67"/>
      <c r="K86" s="121"/>
      <c r="L86" s="71"/>
      <c r="M86" s="71"/>
    </row>
    <row r="87" spans="1:13" ht="29.25" x14ac:dyDescent="0.25">
      <c r="A87" s="73"/>
      <c r="B87" s="21"/>
      <c r="C87" s="23" t="s">
        <v>19</v>
      </c>
      <c r="D87" s="117">
        <v>357733.36</v>
      </c>
      <c r="E87" s="65"/>
      <c r="F87" s="65"/>
      <c r="G87" s="65"/>
      <c r="H87" s="65"/>
      <c r="I87" s="66"/>
      <c r="J87" s="67"/>
      <c r="K87" s="121"/>
    </row>
    <row r="88" spans="1:13" ht="29.25" x14ac:dyDescent="0.25">
      <c r="A88" s="73"/>
      <c r="B88" s="21"/>
      <c r="C88" s="23" t="s">
        <v>20</v>
      </c>
      <c r="D88" s="117">
        <f>SUM(J8:J85)</f>
        <v>375795.76560000004</v>
      </c>
      <c r="E88" s="65"/>
      <c r="F88" s="65"/>
      <c r="G88" s="65"/>
      <c r="H88" s="65"/>
      <c r="I88" s="66"/>
      <c r="J88" s="67"/>
      <c r="K88" s="121"/>
    </row>
    <row r="90" spans="1:13" x14ac:dyDescent="0.25">
      <c r="B90" s="24" t="s">
        <v>21</v>
      </c>
      <c r="C90" s="24"/>
      <c r="E90" s="25"/>
    </row>
    <row r="91" spans="1:13" ht="51" customHeight="1" x14ac:dyDescent="0.25">
      <c r="B91" s="93" t="s">
        <v>37</v>
      </c>
      <c r="C91" s="93"/>
      <c r="D91" s="93"/>
      <c r="E91" s="93"/>
      <c r="F91" s="93"/>
      <c r="G91" s="93"/>
      <c r="H91" s="93"/>
      <c r="I91" s="93"/>
      <c r="J91" s="93"/>
      <c r="K91" s="93"/>
    </row>
    <row r="92" spans="1:13" ht="52.5" customHeight="1" x14ac:dyDescent="0.25">
      <c r="B92" s="93" t="s">
        <v>38</v>
      </c>
      <c r="C92" s="93"/>
      <c r="D92" s="93"/>
      <c r="E92" s="93"/>
      <c r="F92" s="93"/>
      <c r="G92" s="93"/>
      <c r="H92" s="93"/>
      <c r="I92" s="93"/>
      <c r="J92" s="93"/>
      <c r="K92" s="93"/>
    </row>
    <row r="93" spans="1:13" ht="24" customHeight="1" x14ac:dyDescent="0.25">
      <c r="B93" s="93" t="s">
        <v>39</v>
      </c>
      <c r="C93" s="93"/>
      <c r="D93" s="93"/>
      <c r="E93" s="93"/>
      <c r="F93" s="93"/>
      <c r="G93" s="93"/>
      <c r="H93" s="93"/>
      <c r="I93" s="93"/>
      <c r="J93" s="93"/>
      <c r="K93" s="93"/>
    </row>
    <row r="94" spans="1:13" ht="37.5" customHeight="1" x14ac:dyDescent="0.25">
      <c r="B94" s="93" t="s">
        <v>40</v>
      </c>
      <c r="C94" s="93"/>
      <c r="D94" s="93"/>
      <c r="E94" s="93"/>
      <c r="F94" s="93"/>
      <c r="G94" s="93"/>
      <c r="H94" s="93"/>
      <c r="I94" s="93"/>
      <c r="J94" s="93"/>
      <c r="K94" s="93"/>
    </row>
    <row r="95" spans="1:13" ht="33" customHeight="1" x14ac:dyDescent="0.25">
      <c r="B95" s="93" t="s">
        <v>201</v>
      </c>
      <c r="C95" s="93"/>
      <c r="D95" s="93"/>
      <c r="E95" s="93"/>
      <c r="F95" s="93"/>
      <c r="G95" s="93"/>
      <c r="H95" s="93"/>
      <c r="I95" s="93"/>
      <c r="J95" s="93"/>
      <c r="K95" s="93"/>
    </row>
    <row r="96" spans="1:13" ht="22.5" customHeight="1" x14ac:dyDescent="0.25">
      <c r="B96" s="93" t="s">
        <v>22</v>
      </c>
      <c r="C96" s="93"/>
      <c r="D96" s="93"/>
      <c r="E96" s="93"/>
      <c r="F96" s="93"/>
      <c r="G96" s="93"/>
      <c r="H96" s="93"/>
      <c r="I96" s="93"/>
      <c r="J96" s="93"/>
      <c r="K96" s="93"/>
    </row>
    <row r="97" spans="2:11" ht="25.5" customHeight="1" x14ac:dyDescent="0.25">
      <c r="B97" s="93" t="s">
        <v>23</v>
      </c>
      <c r="C97" s="93"/>
      <c r="D97" s="93"/>
      <c r="E97" s="93"/>
      <c r="F97" s="93"/>
      <c r="G97" s="93"/>
      <c r="H97" s="93"/>
      <c r="I97" s="93"/>
      <c r="J97" s="93"/>
      <c r="K97" s="93"/>
    </row>
    <row r="98" spans="2:11" ht="69" customHeight="1" x14ac:dyDescent="0.25">
      <c r="B98" s="91" t="s">
        <v>272</v>
      </c>
      <c r="C98" s="91"/>
      <c r="D98" s="91"/>
      <c r="E98" s="91"/>
      <c r="F98" s="91"/>
      <c r="G98" s="91"/>
      <c r="H98" s="91"/>
      <c r="I98" s="91"/>
      <c r="J98" s="91"/>
      <c r="K98" s="91"/>
    </row>
  </sheetData>
  <mergeCells count="21">
    <mergeCell ref="B1:D1"/>
    <mergeCell ref="B3:D3"/>
    <mergeCell ref="B72:B74"/>
    <mergeCell ref="B2:E2"/>
    <mergeCell ref="B91:K91"/>
    <mergeCell ref="B81:B82"/>
    <mergeCell ref="B84:B85"/>
    <mergeCell ref="B97:K97"/>
    <mergeCell ref="B98:K98"/>
    <mergeCell ref="A72:A74"/>
    <mergeCell ref="B93:K93"/>
    <mergeCell ref="B94:K94"/>
    <mergeCell ref="B95:K95"/>
    <mergeCell ref="B96:K96"/>
    <mergeCell ref="B92:K92"/>
    <mergeCell ref="A75:A77"/>
    <mergeCell ref="B75:B77"/>
    <mergeCell ref="A78:A80"/>
    <mergeCell ref="B78:B80"/>
    <mergeCell ref="A81:A82"/>
    <mergeCell ref="A84:A85"/>
  </mergeCells>
  <pageMargins left="0.19685039370078741" right="3.937007874015748E-2" top="0.55118110236220474" bottom="0.55118110236220474"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4"/>
  <sheetViews>
    <sheetView topLeftCell="A49" zoomScaleNormal="100" workbookViewId="0">
      <selection activeCell="F56" sqref="F55:F56"/>
    </sheetView>
  </sheetViews>
  <sheetFormatPr defaultRowHeight="15" x14ac:dyDescent="0.25"/>
  <cols>
    <col min="1" max="1" width="3" customWidth="1"/>
    <col min="2" max="2" width="6" style="9" customWidth="1"/>
    <col min="3" max="3" width="18.85546875" style="1" customWidth="1"/>
    <col min="4" max="4" width="59.140625" style="1" customWidth="1"/>
    <col min="5" max="5" width="56.42578125" style="52" customWidth="1"/>
    <col min="6" max="6" width="27.28515625" style="1" customWidth="1"/>
    <col min="7" max="7" width="11.28515625" style="1" customWidth="1"/>
    <col min="12" max="12" width="11.5703125" customWidth="1"/>
  </cols>
  <sheetData>
    <row r="1" spans="2:7" ht="15.75" customHeight="1" x14ac:dyDescent="0.25">
      <c r="C1" s="78"/>
      <c r="D1" s="78"/>
      <c r="E1" s="78"/>
    </row>
    <row r="2" spans="2:7" ht="36" customHeight="1" x14ac:dyDescent="0.25">
      <c r="C2" s="84" t="s">
        <v>263</v>
      </c>
      <c r="D2" s="84"/>
      <c r="E2" s="84"/>
      <c r="F2" s="7"/>
      <c r="G2" s="4"/>
    </row>
    <row r="3" spans="2:7" ht="20.25" customHeight="1" x14ac:dyDescent="0.25">
      <c r="C3" s="93" t="s">
        <v>268</v>
      </c>
      <c r="D3" s="93"/>
      <c r="E3" s="36"/>
      <c r="F3" s="6"/>
      <c r="G3" s="4"/>
    </row>
    <row r="4" spans="2:7" ht="30" customHeight="1" x14ac:dyDescent="0.25">
      <c r="C4" s="93" t="s">
        <v>264</v>
      </c>
      <c r="D4" s="93"/>
      <c r="E4" s="93"/>
      <c r="F4" s="6"/>
      <c r="G4" s="4"/>
    </row>
    <row r="5" spans="2:7" ht="18" customHeight="1" x14ac:dyDescent="0.25">
      <c r="C5" s="86" t="s">
        <v>59</v>
      </c>
      <c r="D5" s="86"/>
      <c r="F5" s="6"/>
      <c r="G5" s="4"/>
    </row>
    <row r="6" spans="2:7" ht="18" customHeight="1" x14ac:dyDescent="0.25">
      <c r="C6" s="11"/>
      <c r="D6" s="11"/>
      <c r="F6" s="6"/>
      <c r="G6" s="4"/>
    </row>
    <row r="7" spans="2:7" ht="115.5" customHeight="1" x14ac:dyDescent="0.25">
      <c r="B7" s="10" t="s">
        <v>0</v>
      </c>
      <c r="C7" s="10" t="s">
        <v>60</v>
      </c>
      <c r="D7" s="37" t="s">
        <v>61</v>
      </c>
      <c r="E7" s="56" t="s">
        <v>62</v>
      </c>
      <c r="F7" s="6"/>
      <c r="G7" s="4"/>
    </row>
    <row r="8" spans="2:7" ht="45" x14ac:dyDescent="0.25">
      <c r="B8" s="102" t="s">
        <v>1</v>
      </c>
      <c r="C8" s="90" t="s">
        <v>64</v>
      </c>
      <c r="D8" s="29" t="s">
        <v>143</v>
      </c>
      <c r="E8" s="57" t="s">
        <v>309</v>
      </c>
      <c r="F8" s="6"/>
      <c r="G8" s="4"/>
    </row>
    <row r="9" spans="2:7" ht="34.5" customHeight="1" x14ac:dyDescent="0.25">
      <c r="B9" s="102"/>
      <c r="C9" s="90"/>
      <c r="D9" s="29" t="s">
        <v>144</v>
      </c>
      <c r="E9" s="57" t="s">
        <v>310</v>
      </c>
      <c r="F9" s="6"/>
      <c r="G9" s="4"/>
    </row>
    <row r="10" spans="2:7" ht="17.25" customHeight="1" x14ac:dyDescent="0.25">
      <c r="B10" s="102"/>
      <c r="C10" s="90"/>
      <c r="D10" s="33" t="s">
        <v>145</v>
      </c>
      <c r="E10" s="57" t="s">
        <v>333</v>
      </c>
      <c r="F10" s="6"/>
      <c r="G10" s="4"/>
    </row>
    <row r="11" spans="2:7" ht="18.75" customHeight="1" x14ac:dyDescent="0.25">
      <c r="B11" s="102"/>
      <c r="C11" s="90"/>
      <c r="D11" s="33" t="s">
        <v>146</v>
      </c>
      <c r="E11" s="57" t="s">
        <v>334</v>
      </c>
      <c r="F11" s="6"/>
      <c r="G11" s="4"/>
    </row>
    <row r="12" spans="2:7" ht="34.5" customHeight="1" x14ac:dyDescent="0.25">
      <c r="B12" s="102"/>
      <c r="C12" s="90"/>
      <c r="D12" s="29" t="s">
        <v>67</v>
      </c>
      <c r="E12" s="57" t="s">
        <v>311</v>
      </c>
      <c r="F12" s="6"/>
      <c r="G12" s="4"/>
    </row>
    <row r="13" spans="2:7" ht="15" customHeight="1" x14ac:dyDescent="0.25">
      <c r="B13" s="102" t="s">
        <v>2</v>
      </c>
      <c r="C13" s="90" t="s">
        <v>147</v>
      </c>
      <c r="D13" s="29" t="s">
        <v>65</v>
      </c>
      <c r="E13" s="57"/>
      <c r="F13" s="6"/>
      <c r="G13" s="4"/>
    </row>
    <row r="14" spans="2:7" ht="18" customHeight="1" x14ac:dyDescent="0.25">
      <c r="B14" s="102"/>
      <c r="C14" s="90"/>
      <c r="D14" s="29" t="s">
        <v>148</v>
      </c>
      <c r="E14" s="57" t="s">
        <v>312</v>
      </c>
      <c r="F14" s="6"/>
      <c r="G14" s="4"/>
    </row>
    <row r="15" spans="2:7" ht="105" x14ac:dyDescent="0.25">
      <c r="B15" s="102"/>
      <c r="C15" s="90"/>
      <c r="D15" s="29" t="s">
        <v>149</v>
      </c>
      <c r="E15" s="57" t="s">
        <v>313</v>
      </c>
      <c r="F15" s="6"/>
      <c r="G15" s="4"/>
    </row>
    <row r="16" spans="2:7" ht="90" x14ac:dyDescent="0.25">
      <c r="B16" s="102"/>
      <c r="C16" s="90"/>
      <c r="D16" s="29" t="s">
        <v>153</v>
      </c>
      <c r="E16" s="57" t="s">
        <v>314</v>
      </c>
      <c r="F16" s="6"/>
      <c r="G16" s="4"/>
    </row>
    <row r="17" spans="2:7" ht="75" x14ac:dyDescent="0.25">
      <c r="B17" s="102"/>
      <c r="C17" s="90"/>
      <c r="D17" s="13" t="s">
        <v>214</v>
      </c>
      <c r="E17" s="57" t="s">
        <v>315</v>
      </c>
      <c r="F17" s="6"/>
      <c r="G17" s="4"/>
    </row>
    <row r="18" spans="2:7" ht="75" x14ac:dyDescent="0.25">
      <c r="B18" s="102"/>
      <c r="C18" s="90"/>
      <c r="D18" s="29" t="s">
        <v>154</v>
      </c>
      <c r="E18" s="57" t="s">
        <v>316</v>
      </c>
      <c r="F18" s="6"/>
      <c r="G18" s="4"/>
    </row>
    <row r="19" spans="2:7" ht="45" x14ac:dyDescent="0.25">
      <c r="B19" s="3" t="s">
        <v>223</v>
      </c>
      <c r="C19" s="13" t="s">
        <v>68</v>
      </c>
      <c r="D19" s="13" t="s">
        <v>218</v>
      </c>
      <c r="E19" s="57" t="s">
        <v>317</v>
      </c>
      <c r="F19" s="6"/>
      <c r="G19" s="4"/>
    </row>
    <row r="20" spans="2:7" ht="60" x14ac:dyDescent="0.25">
      <c r="B20" s="3" t="s">
        <v>224</v>
      </c>
      <c r="C20" s="29" t="s">
        <v>69</v>
      </c>
      <c r="D20" s="29" t="s">
        <v>155</v>
      </c>
      <c r="E20" s="54" t="s">
        <v>318</v>
      </c>
      <c r="F20" s="6"/>
      <c r="G20" s="4"/>
    </row>
    <row r="21" spans="2:7" ht="17.25" customHeight="1" x14ac:dyDescent="0.25">
      <c r="B21" s="102" t="s">
        <v>225</v>
      </c>
      <c r="C21" s="90" t="s">
        <v>72</v>
      </c>
      <c r="D21" s="29" t="s">
        <v>71</v>
      </c>
      <c r="E21" s="94" t="s">
        <v>319</v>
      </c>
      <c r="F21" s="6"/>
      <c r="G21" s="4"/>
    </row>
    <row r="22" spans="2:7" ht="17.25" customHeight="1" x14ac:dyDescent="0.25">
      <c r="B22" s="102"/>
      <c r="C22" s="90"/>
      <c r="D22" s="29" t="s">
        <v>73</v>
      </c>
      <c r="E22" s="95"/>
      <c r="F22" s="6"/>
      <c r="G22" s="4"/>
    </row>
    <row r="23" spans="2:7" ht="17.25" customHeight="1" x14ac:dyDescent="0.25">
      <c r="B23" s="102"/>
      <c r="C23" s="90"/>
      <c r="D23" s="29" t="s">
        <v>74</v>
      </c>
      <c r="E23" s="95"/>
      <c r="F23" s="6"/>
      <c r="G23" s="4"/>
    </row>
    <row r="24" spans="2:7" ht="17.25" customHeight="1" x14ac:dyDescent="0.25">
      <c r="B24" s="102"/>
      <c r="C24" s="90"/>
      <c r="D24" s="29" t="s">
        <v>75</v>
      </c>
      <c r="E24" s="95"/>
      <c r="F24" s="6"/>
      <c r="G24" s="4"/>
    </row>
    <row r="25" spans="2:7" ht="17.25" customHeight="1" x14ac:dyDescent="0.25">
      <c r="B25" s="102"/>
      <c r="C25" s="90"/>
      <c r="D25" s="29" t="s">
        <v>25</v>
      </c>
      <c r="E25" s="95"/>
      <c r="F25" s="6"/>
      <c r="G25" s="4"/>
    </row>
    <row r="26" spans="2:7" ht="17.25" customHeight="1" x14ac:dyDescent="0.25">
      <c r="B26" s="102"/>
      <c r="C26" s="90"/>
      <c r="D26" s="29" t="s">
        <v>251</v>
      </c>
      <c r="E26" s="96"/>
      <c r="F26" s="6"/>
      <c r="G26" s="4"/>
    </row>
    <row r="27" spans="2:7" ht="75" x14ac:dyDescent="0.25">
      <c r="B27" s="3" t="s">
        <v>226</v>
      </c>
      <c r="C27" s="29" t="s">
        <v>81</v>
      </c>
      <c r="D27" s="29" t="s">
        <v>156</v>
      </c>
      <c r="E27" s="57" t="s">
        <v>320</v>
      </c>
      <c r="F27" s="6"/>
      <c r="G27" s="4"/>
    </row>
    <row r="28" spans="2:7" ht="30" x14ac:dyDescent="0.25">
      <c r="B28" s="3" t="s">
        <v>227</v>
      </c>
      <c r="C28" s="28" t="s">
        <v>89</v>
      </c>
      <c r="D28" s="60" t="s">
        <v>90</v>
      </c>
      <c r="E28" s="61" t="s">
        <v>321</v>
      </c>
      <c r="F28" s="6"/>
      <c r="G28" s="4"/>
    </row>
    <row r="29" spans="2:7" ht="45" x14ac:dyDescent="0.25">
      <c r="B29" s="3" t="s">
        <v>228</v>
      </c>
      <c r="C29" s="28" t="s">
        <v>91</v>
      </c>
      <c r="D29" s="28" t="s">
        <v>157</v>
      </c>
      <c r="E29" s="57" t="s">
        <v>322</v>
      </c>
      <c r="F29" s="6"/>
      <c r="G29" s="4"/>
    </row>
    <row r="30" spans="2:7" ht="75" x14ac:dyDescent="0.25">
      <c r="B30" s="3" t="s">
        <v>229</v>
      </c>
      <c r="C30" s="28" t="s">
        <v>92</v>
      </c>
      <c r="D30" s="28" t="s">
        <v>169</v>
      </c>
      <c r="E30" s="57" t="s">
        <v>417</v>
      </c>
      <c r="F30" s="6"/>
      <c r="G30" s="4"/>
    </row>
    <row r="31" spans="2:7" ht="45" x14ac:dyDescent="0.25">
      <c r="B31" s="3" t="s">
        <v>230</v>
      </c>
      <c r="C31" s="28" t="s">
        <v>158</v>
      </c>
      <c r="D31" s="28" t="s">
        <v>250</v>
      </c>
      <c r="E31" s="57" t="s">
        <v>323</v>
      </c>
      <c r="F31" s="6"/>
      <c r="G31" s="4"/>
    </row>
    <row r="32" spans="2:7" ht="30" x14ac:dyDescent="0.25">
      <c r="B32" s="3" t="s">
        <v>231</v>
      </c>
      <c r="C32" s="13" t="s">
        <v>5</v>
      </c>
      <c r="D32" s="28" t="s">
        <v>159</v>
      </c>
      <c r="E32" s="57" t="s">
        <v>324</v>
      </c>
      <c r="F32" s="6"/>
      <c r="G32" s="4"/>
    </row>
    <row r="33" spans="2:7" x14ac:dyDescent="0.25">
      <c r="B33" s="102" t="s">
        <v>232</v>
      </c>
      <c r="C33" s="103" t="s">
        <v>110</v>
      </c>
      <c r="D33" s="46" t="s">
        <v>160</v>
      </c>
      <c r="E33" s="57"/>
      <c r="F33" s="6"/>
      <c r="G33" s="4"/>
    </row>
    <row r="34" spans="2:7" ht="30" x14ac:dyDescent="0.25">
      <c r="B34" s="102"/>
      <c r="C34" s="103"/>
      <c r="D34" s="28" t="s">
        <v>161</v>
      </c>
      <c r="E34" s="57" t="s">
        <v>325</v>
      </c>
      <c r="F34" s="6"/>
      <c r="G34" s="4"/>
    </row>
    <row r="35" spans="2:7" ht="90" x14ac:dyDescent="0.25">
      <c r="B35" s="102"/>
      <c r="C35" s="103"/>
      <c r="D35" s="47" t="s">
        <v>168</v>
      </c>
      <c r="E35" s="57" t="s">
        <v>326</v>
      </c>
      <c r="F35" s="6"/>
      <c r="G35" s="4"/>
    </row>
    <row r="36" spans="2:7" ht="60" x14ac:dyDescent="0.25">
      <c r="B36" s="102"/>
      <c r="C36" s="103"/>
      <c r="D36" s="47" t="s">
        <v>170</v>
      </c>
      <c r="E36" s="57" t="s">
        <v>327</v>
      </c>
      <c r="F36" s="6"/>
      <c r="G36" s="4"/>
    </row>
    <row r="37" spans="2:7" ht="30" x14ac:dyDescent="0.25">
      <c r="B37" s="3" t="s">
        <v>233</v>
      </c>
      <c r="C37" s="28" t="s">
        <v>122</v>
      </c>
      <c r="D37" s="28" t="s">
        <v>123</v>
      </c>
      <c r="E37" s="57" t="s">
        <v>328</v>
      </c>
      <c r="F37" s="6"/>
      <c r="G37" s="4"/>
    </row>
    <row r="38" spans="2:7" ht="30" x14ac:dyDescent="0.25">
      <c r="B38" s="3" t="s">
        <v>234</v>
      </c>
      <c r="C38" s="28" t="s">
        <v>162</v>
      </c>
      <c r="D38" s="28" t="s">
        <v>163</v>
      </c>
      <c r="E38" s="57" t="s">
        <v>329</v>
      </c>
      <c r="F38" s="6"/>
      <c r="G38" s="4"/>
    </row>
    <row r="39" spans="2:7" ht="30" x14ac:dyDescent="0.25">
      <c r="B39" s="3" t="s">
        <v>235</v>
      </c>
      <c r="C39" s="28" t="s">
        <v>164</v>
      </c>
      <c r="D39" s="28" t="s">
        <v>165</v>
      </c>
      <c r="E39" s="57" t="s">
        <v>330</v>
      </c>
      <c r="F39" s="6"/>
      <c r="G39" s="4"/>
    </row>
    <row r="40" spans="2:7" ht="44.25" customHeight="1" x14ac:dyDescent="0.25">
      <c r="B40" s="3" t="s">
        <v>236</v>
      </c>
      <c r="C40" s="28" t="s">
        <v>166</v>
      </c>
      <c r="D40" s="28" t="s">
        <v>125</v>
      </c>
      <c r="E40" s="57" t="s">
        <v>331</v>
      </c>
      <c r="F40" s="6"/>
      <c r="G40" s="4"/>
    </row>
    <row r="41" spans="2:7" ht="19.5" customHeight="1" x14ac:dyDescent="0.25">
      <c r="B41" s="102" t="s">
        <v>237</v>
      </c>
      <c r="C41" s="90" t="s">
        <v>98</v>
      </c>
      <c r="D41" s="35" t="s">
        <v>99</v>
      </c>
      <c r="E41" s="57"/>
      <c r="F41" s="6"/>
      <c r="G41" s="4"/>
    </row>
    <row r="42" spans="2:7" ht="105" x14ac:dyDescent="0.25">
      <c r="B42" s="102"/>
      <c r="C42" s="90"/>
      <c r="D42" s="35" t="s">
        <v>167</v>
      </c>
      <c r="E42" s="57" t="s">
        <v>361</v>
      </c>
      <c r="F42" s="6"/>
      <c r="G42" s="4"/>
    </row>
    <row r="43" spans="2:7" ht="75" x14ac:dyDescent="0.25">
      <c r="B43" s="102"/>
      <c r="C43" s="90"/>
      <c r="D43" s="35" t="s">
        <v>142</v>
      </c>
      <c r="E43" s="57" t="s">
        <v>360</v>
      </c>
      <c r="F43" s="6"/>
      <c r="G43" s="4"/>
    </row>
    <row r="44" spans="2:7" ht="105" x14ac:dyDescent="0.25">
      <c r="B44" s="102"/>
      <c r="C44" s="90"/>
      <c r="D44" s="35" t="s">
        <v>252</v>
      </c>
      <c r="E44" s="57" t="s">
        <v>362</v>
      </c>
      <c r="F44" s="6"/>
      <c r="G44" s="4"/>
    </row>
    <row r="45" spans="2:7" ht="90" x14ac:dyDescent="0.25">
      <c r="B45" s="102"/>
      <c r="C45" s="90"/>
      <c r="D45" s="35" t="s">
        <v>100</v>
      </c>
      <c r="E45" s="57" t="s">
        <v>363</v>
      </c>
      <c r="F45" s="6"/>
      <c r="G45" s="4"/>
    </row>
    <row r="46" spans="2:7" ht="60" x14ac:dyDescent="0.25">
      <c r="B46" s="3" t="s">
        <v>238</v>
      </c>
      <c r="C46" s="29" t="s">
        <v>102</v>
      </c>
      <c r="D46" s="35" t="s">
        <v>103</v>
      </c>
      <c r="E46" s="57" t="s">
        <v>364</v>
      </c>
      <c r="F46" s="6"/>
      <c r="G46" s="4"/>
    </row>
    <row r="47" spans="2:7" ht="30" x14ac:dyDescent="0.25">
      <c r="B47" s="3" t="s">
        <v>239</v>
      </c>
      <c r="C47" s="29" t="s">
        <v>104</v>
      </c>
      <c r="D47" s="40" t="s">
        <v>105</v>
      </c>
      <c r="E47" s="61" t="s">
        <v>371</v>
      </c>
      <c r="F47" s="6"/>
      <c r="G47" s="4"/>
    </row>
    <row r="48" spans="2:7" ht="75" x14ac:dyDescent="0.25">
      <c r="B48" s="3" t="s">
        <v>240</v>
      </c>
      <c r="C48" s="29" t="s">
        <v>116</v>
      </c>
      <c r="D48" s="35" t="s">
        <v>117</v>
      </c>
      <c r="E48" s="57" t="s">
        <v>332</v>
      </c>
      <c r="F48" s="6"/>
      <c r="G48" s="4"/>
    </row>
    <row r="49" spans="2:7" ht="19.5" customHeight="1" x14ac:dyDescent="0.25">
      <c r="B49" s="102" t="s">
        <v>241</v>
      </c>
      <c r="C49" s="99" t="s">
        <v>129</v>
      </c>
      <c r="D49" s="40" t="s">
        <v>99</v>
      </c>
      <c r="E49" s="57"/>
      <c r="F49" s="6"/>
      <c r="G49" s="4"/>
    </row>
    <row r="50" spans="2:7" ht="75" x14ac:dyDescent="0.25">
      <c r="B50" s="102"/>
      <c r="C50" s="99"/>
      <c r="D50" s="40" t="s">
        <v>130</v>
      </c>
      <c r="E50" s="57" t="s">
        <v>420</v>
      </c>
      <c r="F50" s="6"/>
      <c r="G50" s="4"/>
    </row>
    <row r="51" spans="2:7" ht="75" x14ac:dyDescent="0.25">
      <c r="B51" s="102"/>
      <c r="C51" s="99"/>
      <c r="D51" s="40" t="s">
        <v>131</v>
      </c>
      <c r="E51" s="57" t="s">
        <v>421</v>
      </c>
      <c r="F51" s="6"/>
      <c r="G51" s="4"/>
    </row>
    <row r="52" spans="2:7" x14ac:dyDescent="0.25">
      <c r="C52" s="31"/>
      <c r="D52" s="32"/>
      <c r="F52" s="6"/>
      <c r="G52" s="4"/>
    </row>
    <row r="53" spans="2:7" s="42" customFormat="1" ht="65.25" customHeight="1" x14ac:dyDescent="0.25">
      <c r="B53" s="44" t="s">
        <v>63</v>
      </c>
      <c r="C53" s="92" t="s">
        <v>271</v>
      </c>
      <c r="D53" s="93"/>
      <c r="E53" s="93"/>
      <c r="F53" s="41"/>
      <c r="G53" s="36"/>
    </row>
    <row r="54" spans="2:7" ht="18" customHeight="1" x14ac:dyDescent="0.25">
      <c r="C54" s="11"/>
      <c r="D54" s="11"/>
      <c r="F54" s="6"/>
      <c r="G54" s="4"/>
    </row>
  </sheetData>
  <mergeCells count="19">
    <mergeCell ref="B8:B12"/>
    <mergeCell ref="B13:B18"/>
    <mergeCell ref="C49:C51"/>
    <mergeCell ref="C8:C12"/>
    <mergeCell ref="B49:B51"/>
    <mergeCell ref="C21:C26"/>
    <mergeCell ref="B21:B26"/>
    <mergeCell ref="C33:C36"/>
    <mergeCell ref="B33:B36"/>
    <mergeCell ref="B41:B45"/>
    <mergeCell ref="C1:E1"/>
    <mergeCell ref="C41:C45"/>
    <mergeCell ref="C5:D5"/>
    <mergeCell ref="C53:E53"/>
    <mergeCell ref="C13:C18"/>
    <mergeCell ref="C3:D3"/>
    <mergeCell ref="C2:E2"/>
    <mergeCell ref="C4:E4"/>
    <mergeCell ref="E21:E26"/>
  </mergeCells>
  <pageMargins left="0.19685039370078741" right="0.19685039370078741" top="0.39370078740157483" bottom="0.19685039370078741" header="0.19685039370078741" footer="0.11811023622047245"/>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6"/>
  <sheetViews>
    <sheetView zoomScaleNormal="100" workbookViewId="0">
      <pane ySplit="6" topLeftCell="A7" activePane="bottomLeft" state="frozen"/>
      <selection pane="bottomLeft" activeCell="B36" sqref="B36"/>
    </sheetView>
  </sheetViews>
  <sheetFormatPr defaultRowHeight="15" x14ac:dyDescent="0.25"/>
  <cols>
    <col min="1" max="1" width="4.7109375" style="9" customWidth="1"/>
    <col min="2" max="2" width="29.28515625" style="1" customWidth="1"/>
    <col min="3" max="3" width="24" style="1" customWidth="1"/>
    <col min="4" max="4" width="14.140625" style="1" customWidth="1"/>
    <col min="5" max="5" width="12.5703125" style="1" customWidth="1"/>
    <col min="6" max="6" width="11.28515625" style="1" customWidth="1"/>
    <col min="8" max="8" width="8" customWidth="1"/>
    <col min="10" max="10" width="9.5703125" bestFit="1" customWidth="1"/>
    <col min="11" max="11" width="52.85546875" bestFit="1" customWidth="1"/>
  </cols>
  <sheetData>
    <row r="1" spans="1:13" ht="15.75" customHeight="1" x14ac:dyDescent="0.25">
      <c r="B1" s="78"/>
      <c r="C1" s="78"/>
      <c r="D1" s="78"/>
    </row>
    <row r="2" spans="1:13" ht="33.75" customHeight="1" x14ac:dyDescent="0.25">
      <c r="B2" s="101" t="s">
        <v>263</v>
      </c>
      <c r="C2" s="101"/>
      <c r="D2" s="101"/>
      <c r="E2" s="101"/>
      <c r="F2" s="101"/>
      <c r="G2" s="101"/>
      <c r="H2" s="101"/>
      <c r="I2" s="101"/>
      <c r="J2" s="101"/>
      <c r="K2" s="101"/>
    </row>
    <row r="3" spans="1:13" ht="21" customHeight="1" x14ac:dyDescent="0.25">
      <c r="B3" s="93" t="s">
        <v>267</v>
      </c>
      <c r="C3" s="93"/>
      <c r="D3" s="93"/>
      <c r="E3" s="7"/>
      <c r="F3" s="4"/>
    </row>
    <row r="5" spans="1:13" ht="135" x14ac:dyDescent="0.25">
      <c r="A5" s="14" t="s">
        <v>0</v>
      </c>
      <c r="B5" s="15" t="s">
        <v>6</v>
      </c>
      <c r="C5" s="16" t="s">
        <v>7</v>
      </c>
      <c r="D5" s="8" t="s">
        <v>8</v>
      </c>
      <c r="E5" s="8" t="s">
        <v>9</v>
      </c>
      <c r="F5" s="8" t="s">
        <v>10</v>
      </c>
      <c r="G5" s="8" t="s">
        <v>12</v>
      </c>
      <c r="H5" s="8" t="s">
        <v>11</v>
      </c>
      <c r="I5" s="8" t="s">
        <v>13</v>
      </c>
      <c r="J5" s="8" t="s">
        <v>14</v>
      </c>
      <c r="K5" s="8" t="s">
        <v>15</v>
      </c>
    </row>
    <row r="6" spans="1:13" x14ac:dyDescent="0.25">
      <c r="A6" s="17">
        <v>1</v>
      </c>
      <c r="B6" s="18">
        <v>2</v>
      </c>
      <c r="C6" s="18">
        <v>3</v>
      </c>
      <c r="D6" s="17">
        <v>4</v>
      </c>
      <c r="E6" s="17">
        <v>5</v>
      </c>
      <c r="F6" s="17">
        <v>6</v>
      </c>
      <c r="G6" s="17">
        <v>7</v>
      </c>
      <c r="H6" s="17">
        <v>8</v>
      </c>
      <c r="I6" s="17">
        <v>9</v>
      </c>
      <c r="J6" s="3">
        <v>10</v>
      </c>
      <c r="K6" s="3">
        <v>11</v>
      </c>
    </row>
    <row r="7" spans="1:13" ht="60" x14ac:dyDescent="0.25">
      <c r="A7" s="17" t="s">
        <v>1</v>
      </c>
      <c r="B7" s="72" t="s">
        <v>17</v>
      </c>
      <c r="C7" s="17"/>
      <c r="D7" s="17"/>
      <c r="E7" s="17"/>
      <c r="F7" s="17"/>
      <c r="G7" s="17"/>
      <c r="H7" s="17"/>
      <c r="I7" s="17"/>
      <c r="J7" s="74"/>
      <c r="K7" s="74"/>
    </row>
    <row r="8" spans="1:13" x14ac:dyDescent="0.25">
      <c r="A8" s="73" t="s">
        <v>24</v>
      </c>
      <c r="B8" s="21" t="s">
        <v>180</v>
      </c>
      <c r="C8" s="122" t="s">
        <v>36</v>
      </c>
      <c r="D8" s="75"/>
      <c r="E8" s="20"/>
      <c r="F8" s="20"/>
      <c r="G8" s="20"/>
      <c r="H8" s="20"/>
      <c r="I8" s="20"/>
      <c r="J8" s="2"/>
      <c r="K8" s="2"/>
    </row>
    <row r="9" spans="1:13" ht="30" x14ac:dyDescent="0.25">
      <c r="A9" s="73" t="s">
        <v>380</v>
      </c>
      <c r="B9" s="64" t="s">
        <v>379</v>
      </c>
      <c r="C9" s="122"/>
      <c r="D9" s="16" t="s">
        <v>381</v>
      </c>
      <c r="E9" s="65">
        <v>44</v>
      </c>
      <c r="F9" s="110">
        <f>J9/1000</f>
        <v>11.781000000000001</v>
      </c>
      <c r="G9" s="66">
        <v>255</v>
      </c>
      <c r="H9" s="65">
        <v>5</v>
      </c>
      <c r="I9" s="66">
        <f>G9*0.05+G9</f>
        <v>267.75</v>
      </c>
      <c r="J9" s="67">
        <f>I9*E9</f>
        <v>11781</v>
      </c>
      <c r="K9" s="57" t="s">
        <v>455</v>
      </c>
    </row>
    <row r="10" spans="1:13" ht="30" x14ac:dyDescent="0.25">
      <c r="A10" s="73" t="s">
        <v>385</v>
      </c>
      <c r="B10" s="123" t="s">
        <v>382</v>
      </c>
      <c r="C10" s="122"/>
      <c r="D10" s="16" t="s">
        <v>396</v>
      </c>
      <c r="E10" s="65">
        <v>3</v>
      </c>
      <c r="F10" s="110">
        <f t="shared" ref="F10:F12" si="0">J10/1000</f>
        <v>0.17324999999999999</v>
      </c>
      <c r="G10" s="66">
        <v>55</v>
      </c>
      <c r="H10" s="65">
        <v>5</v>
      </c>
      <c r="I10" s="65">
        <f t="shared" ref="I10:I12" si="1">G10*0.05+G10</f>
        <v>57.75</v>
      </c>
      <c r="J10" s="68">
        <f t="shared" ref="J10:J12" si="2">I10*E10</f>
        <v>173.25</v>
      </c>
      <c r="K10" s="57" t="s">
        <v>457</v>
      </c>
      <c r="M10" s="71"/>
    </row>
    <row r="11" spans="1:13" ht="30" x14ac:dyDescent="0.25">
      <c r="A11" s="73" t="s">
        <v>386</v>
      </c>
      <c r="B11" s="123" t="s">
        <v>383</v>
      </c>
      <c r="C11" s="122"/>
      <c r="D11" s="16" t="s">
        <v>396</v>
      </c>
      <c r="E11" s="65">
        <v>3</v>
      </c>
      <c r="F11" s="110">
        <f t="shared" si="0"/>
        <v>0.17324999999999999</v>
      </c>
      <c r="G11" s="66">
        <v>55</v>
      </c>
      <c r="H11" s="65">
        <v>5</v>
      </c>
      <c r="I11" s="65">
        <f t="shared" si="1"/>
        <v>57.75</v>
      </c>
      <c r="J11" s="68">
        <f t="shared" si="2"/>
        <v>173.25</v>
      </c>
      <c r="K11" s="57" t="s">
        <v>458</v>
      </c>
      <c r="M11" s="71"/>
    </row>
    <row r="12" spans="1:13" ht="30" x14ac:dyDescent="0.25">
      <c r="A12" s="73" t="s">
        <v>387</v>
      </c>
      <c r="B12" s="123" t="s">
        <v>384</v>
      </c>
      <c r="C12" s="122"/>
      <c r="D12" s="16" t="s">
        <v>396</v>
      </c>
      <c r="E12" s="65">
        <v>3</v>
      </c>
      <c r="F12" s="110">
        <f t="shared" si="0"/>
        <v>0.17324999999999999</v>
      </c>
      <c r="G12" s="66">
        <v>55</v>
      </c>
      <c r="H12" s="65">
        <v>5</v>
      </c>
      <c r="I12" s="65">
        <f t="shared" si="1"/>
        <v>57.75</v>
      </c>
      <c r="J12" s="68">
        <f t="shared" si="2"/>
        <v>173.25</v>
      </c>
      <c r="K12" s="57" t="s">
        <v>459</v>
      </c>
      <c r="M12" s="71"/>
    </row>
    <row r="13" spans="1:13" s="71" customFormat="1" ht="30" x14ac:dyDescent="0.25">
      <c r="A13" s="73"/>
      <c r="B13" s="123"/>
      <c r="C13" s="12" t="s">
        <v>18</v>
      </c>
      <c r="D13" s="16"/>
      <c r="E13" s="65"/>
      <c r="F13" s="110">
        <f>SUM(F9:F12)</f>
        <v>12.300749999999999</v>
      </c>
      <c r="G13" s="66"/>
      <c r="H13" s="65"/>
      <c r="I13" s="65"/>
      <c r="J13" s="68"/>
      <c r="K13" s="2"/>
    </row>
    <row r="14" spans="1:13" x14ac:dyDescent="0.25">
      <c r="A14" s="73" t="s">
        <v>33</v>
      </c>
      <c r="B14" s="21" t="s">
        <v>181</v>
      </c>
      <c r="C14" s="122" t="s">
        <v>36</v>
      </c>
      <c r="D14" s="16"/>
      <c r="E14" s="65"/>
      <c r="F14" s="110"/>
      <c r="G14" s="65"/>
      <c r="H14" s="65"/>
      <c r="I14" s="65"/>
      <c r="J14" s="68"/>
      <c r="K14" s="2"/>
      <c r="M14" s="71"/>
    </row>
    <row r="15" spans="1:13" ht="30" x14ac:dyDescent="0.25">
      <c r="A15" s="73" t="s">
        <v>388</v>
      </c>
      <c r="B15" s="64" t="s">
        <v>379</v>
      </c>
      <c r="C15" s="122"/>
      <c r="D15" s="16" t="s">
        <v>381</v>
      </c>
      <c r="E15" s="65">
        <v>44</v>
      </c>
      <c r="F15" s="110">
        <f>J15/1000</f>
        <v>11.781000000000001</v>
      </c>
      <c r="G15" s="66">
        <v>255</v>
      </c>
      <c r="H15" s="65">
        <v>5</v>
      </c>
      <c r="I15" s="66">
        <f>G15*0.05+G15</f>
        <v>267.75</v>
      </c>
      <c r="J15" s="67">
        <f>I15*E15</f>
        <v>11781</v>
      </c>
      <c r="K15" s="57" t="s">
        <v>455</v>
      </c>
      <c r="M15" s="71"/>
    </row>
    <row r="16" spans="1:13" ht="30" x14ac:dyDescent="0.25">
      <c r="A16" s="73" t="s">
        <v>389</v>
      </c>
      <c r="B16" s="123" t="s">
        <v>382</v>
      </c>
      <c r="C16" s="122"/>
      <c r="D16" s="16" t="s">
        <v>396</v>
      </c>
      <c r="E16" s="65">
        <v>3</v>
      </c>
      <c r="F16" s="106">
        <f t="shared" ref="F16:F18" si="3">J16/1000</f>
        <v>0.17324999999999999</v>
      </c>
      <c r="G16" s="66">
        <v>55</v>
      </c>
      <c r="H16" s="65">
        <v>5</v>
      </c>
      <c r="I16" s="65">
        <f t="shared" ref="I16:I18" si="4">G16*0.05+G16</f>
        <v>57.75</v>
      </c>
      <c r="J16" s="67">
        <f t="shared" ref="J16:J18" si="5">I16*E16</f>
        <v>173.25</v>
      </c>
      <c r="K16" s="57" t="s">
        <v>457</v>
      </c>
      <c r="M16" s="71"/>
    </row>
    <row r="17" spans="1:13" ht="30" x14ac:dyDescent="0.25">
      <c r="A17" s="73" t="s">
        <v>390</v>
      </c>
      <c r="B17" s="123" t="s">
        <v>383</v>
      </c>
      <c r="C17" s="122"/>
      <c r="D17" s="16" t="s">
        <v>396</v>
      </c>
      <c r="E17" s="65">
        <v>3</v>
      </c>
      <c r="F17" s="106">
        <f t="shared" si="3"/>
        <v>0.17324999999999999</v>
      </c>
      <c r="G17" s="66">
        <v>55</v>
      </c>
      <c r="H17" s="65">
        <v>5</v>
      </c>
      <c r="I17" s="65">
        <f t="shared" si="4"/>
        <v>57.75</v>
      </c>
      <c r="J17" s="67">
        <f t="shared" si="5"/>
        <v>173.25</v>
      </c>
      <c r="K17" s="57" t="s">
        <v>458</v>
      </c>
      <c r="M17" s="71"/>
    </row>
    <row r="18" spans="1:13" ht="30" x14ac:dyDescent="0.25">
      <c r="A18" s="73" t="s">
        <v>391</v>
      </c>
      <c r="B18" s="123" t="s">
        <v>384</v>
      </c>
      <c r="C18" s="122"/>
      <c r="D18" s="16" t="s">
        <v>396</v>
      </c>
      <c r="E18" s="65">
        <v>3</v>
      </c>
      <c r="F18" s="106">
        <f t="shared" si="3"/>
        <v>0.17324999999999999</v>
      </c>
      <c r="G18" s="66">
        <v>55</v>
      </c>
      <c r="H18" s="65">
        <v>5</v>
      </c>
      <c r="I18" s="65">
        <f t="shared" si="4"/>
        <v>57.75</v>
      </c>
      <c r="J18" s="67">
        <f t="shared" si="5"/>
        <v>173.25</v>
      </c>
      <c r="K18" s="57" t="s">
        <v>459</v>
      </c>
      <c r="M18" s="71"/>
    </row>
    <row r="19" spans="1:13" s="71" customFormat="1" ht="30" x14ac:dyDescent="0.25">
      <c r="A19" s="73"/>
      <c r="B19" s="123"/>
      <c r="C19" s="12" t="s">
        <v>18</v>
      </c>
      <c r="D19" s="16"/>
      <c r="E19" s="65"/>
      <c r="F19" s="106">
        <f>SUM(F15:F18)</f>
        <v>12.300749999999999</v>
      </c>
      <c r="G19" s="66"/>
      <c r="H19" s="65"/>
      <c r="I19" s="65"/>
      <c r="J19" s="67"/>
      <c r="K19" s="2"/>
    </row>
    <row r="20" spans="1:13" x14ac:dyDescent="0.25">
      <c r="A20" s="73" t="s">
        <v>179</v>
      </c>
      <c r="B20" s="21" t="s">
        <v>182</v>
      </c>
      <c r="C20" s="72" t="s">
        <v>177</v>
      </c>
      <c r="D20" s="75"/>
      <c r="E20" s="65"/>
      <c r="F20" s="20"/>
      <c r="G20" s="65"/>
      <c r="H20" s="65"/>
      <c r="I20" s="65"/>
      <c r="J20" s="68"/>
      <c r="K20" s="2"/>
      <c r="M20" s="71"/>
    </row>
    <row r="21" spans="1:13" ht="30" x14ac:dyDescent="0.25">
      <c r="A21" s="73" t="s">
        <v>392</v>
      </c>
      <c r="B21" s="64" t="s">
        <v>379</v>
      </c>
      <c r="C21" s="72"/>
      <c r="D21" s="16" t="s">
        <v>381</v>
      </c>
      <c r="E21" s="65">
        <v>32</v>
      </c>
      <c r="F21" s="65">
        <f>J21/750</f>
        <v>11.423999999999999</v>
      </c>
      <c r="G21" s="66">
        <v>255</v>
      </c>
      <c r="H21" s="65">
        <v>5</v>
      </c>
      <c r="I21" s="66">
        <f>G21*0.05+G21</f>
        <v>267.75</v>
      </c>
      <c r="J21" s="67">
        <f>I21*E21</f>
        <v>8568</v>
      </c>
      <c r="K21" s="57" t="s">
        <v>455</v>
      </c>
      <c r="M21" s="71"/>
    </row>
    <row r="22" spans="1:13" ht="30" x14ac:dyDescent="0.25">
      <c r="A22" s="73" t="s">
        <v>393</v>
      </c>
      <c r="B22" s="123" t="s">
        <v>382</v>
      </c>
      <c r="C22" s="72"/>
      <c r="D22" s="16" t="s">
        <v>396</v>
      </c>
      <c r="E22" s="65">
        <v>3</v>
      </c>
      <c r="F22" s="65">
        <f t="shared" ref="F22:F24" si="6">J22/750</f>
        <v>0.23100000000000001</v>
      </c>
      <c r="G22" s="66">
        <v>55</v>
      </c>
      <c r="H22" s="65">
        <v>5</v>
      </c>
      <c r="I22" s="66">
        <f t="shared" ref="I22:I24" si="7">G22*0.05+G22</f>
        <v>57.75</v>
      </c>
      <c r="J22" s="68">
        <f t="shared" ref="J22:J24" si="8">I22*E22</f>
        <v>173.25</v>
      </c>
      <c r="K22" s="57" t="s">
        <v>457</v>
      </c>
      <c r="M22" s="71"/>
    </row>
    <row r="23" spans="1:13" ht="30" x14ac:dyDescent="0.25">
      <c r="A23" s="73" t="s">
        <v>394</v>
      </c>
      <c r="B23" s="123" t="s">
        <v>383</v>
      </c>
      <c r="C23" s="72"/>
      <c r="D23" s="16" t="s">
        <v>396</v>
      </c>
      <c r="E23" s="65">
        <v>3</v>
      </c>
      <c r="F23" s="65">
        <f t="shared" si="6"/>
        <v>0.23100000000000001</v>
      </c>
      <c r="G23" s="66">
        <v>55</v>
      </c>
      <c r="H23" s="65">
        <v>5</v>
      </c>
      <c r="I23" s="65">
        <f t="shared" si="7"/>
        <v>57.75</v>
      </c>
      <c r="J23" s="68">
        <f t="shared" si="8"/>
        <v>173.25</v>
      </c>
      <c r="K23" s="57" t="s">
        <v>458</v>
      </c>
      <c r="M23" s="71"/>
    </row>
    <row r="24" spans="1:13" ht="30" x14ac:dyDescent="0.25">
      <c r="A24" s="73" t="s">
        <v>395</v>
      </c>
      <c r="B24" s="123" t="s">
        <v>384</v>
      </c>
      <c r="C24" s="72"/>
      <c r="D24" s="16" t="s">
        <v>396</v>
      </c>
      <c r="E24" s="65">
        <v>3</v>
      </c>
      <c r="F24" s="65">
        <f t="shared" si="6"/>
        <v>0.23100000000000001</v>
      </c>
      <c r="G24" s="66">
        <v>55</v>
      </c>
      <c r="H24" s="65">
        <v>5</v>
      </c>
      <c r="I24" s="65">
        <f t="shared" si="7"/>
        <v>57.75</v>
      </c>
      <c r="J24" s="68">
        <f t="shared" si="8"/>
        <v>173.25</v>
      </c>
      <c r="K24" s="57" t="s">
        <v>459</v>
      </c>
      <c r="M24" s="71"/>
    </row>
    <row r="25" spans="1:13" ht="30" x14ac:dyDescent="0.25">
      <c r="A25" s="73"/>
      <c r="B25" s="72"/>
      <c r="C25" s="12" t="s">
        <v>18</v>
      </c>
      <c r="D25" s="16"/>
      <c r="E25" s="65"/>
      <c r="F25" s="65">
        <f>SUM(F21:F24)</f>
        <v>12.116999999999999</v>
      </c>
      <c r="G25" s="65"/>
      <c r="H25" s="65"/>
      <c r="I25" s="65"/>
      <c r="J25" s="68"/>
      <c r="K25" s="2"/>
      <c r="M25" s="71"/>
    </row>
    <row r="26" spans="1:13" ht="60" x14ac:dyDescent="0.25">
      <c r="A26" s="73" t="s">
        <v>2</v>
      </c>
      <c r="B26" s="72" t="s">
        <v>171</v>
      </c>
      <c r="C26" s="19"/>
      <c r="D26" s="16"/>
      <c r="E26" s="109"/>
      <c r="F26" s="109"/>
      <c r="G26" s="109"/>
      <c r="H26" s="109"/>
      <c r="I26" s="109"/>
      <c r="J26" s="108"/>
      <c r="K26" s="2"/>
      <c r="M26" s="71"/>
    </row>
    <row r="27" spans="1:13" ht="30" x14ac:dyDescent="0.25">
      <c r="A27" s="73" t="s">
        <v>34</v>
      </c>
      <c r="B27" s="72" t="s">
        <v>31</v>
      </c>
      <c r="C27" s="72" t="s">
        <v>259</v>
      </c>
      <c r="D27" s="16" t="s">
        <v>409</v>
      </c>
      <c r="E27" s="65">
        <v>10</v>
      </c>
      <c r="F27" s="65">
        <f>J27/1000</f>
        <v>0.84</v>
      </c>
      <c r="G27" s="65">
        <v>80</v>
      </c>
      <c r="H27" s="65">
        <v>5</v>
      </c>
      <c r="I27" s="65">
        <f>G27*0.05+G27</f>
        <v>84</v>
      </c>
      <c r="J27" s="67">
        <f>I27*E27</f>
        <v>840</v>
      </c>
      <c r="K27" s="57" t="s">
        <v>460</v>
      </c>
      <c r="M27" s="71"/>
    </row>
    <row r="28" spans="1:13" x14ac:dyDescent="0.25">
      <c r="A28" s="73"/>
      <c r="B28" s="26"/>
      <c r="C28" s="26" t="s">
        <v>27</v>
      </c>
      <c r="D28" s="16"/>
      <c r="E28" s="65"/>
      <c r="F28" s="65">
        <v>0.84</v>
      </c>
      <c r="G28" s="65"/>
      <c r="H28" s="65"/>
      <c r="I28" s="65"/>
      <c r="J28" s="67"/>
      <c r="K28" s="2"/>
      <c r="M28" s="71"/>
    </row>
    <row r="29" spans="1:13" ht="30" x14ac:dyDescent="0.25">
      <c r="A29" s="73" t="s">
        <v>35</v>
      </c>
      <c r="B29" s="72" t="s">
        <v>29</v>
      </c>
      <c r="C29" s="72" t="s">
        <v>259</v>
      </c>
      <c r="D29" s="75" t="s">
        <v>416</v>
      </c>
      <c r="E29" s="65">
        <v>20</v>
      </c>
      <c r="F29" s="65">
        <f>J29/1000</f>
        <v>1.26</v>
      </c>
      <c r="G29" s="65">
        <v>60</v>
      </c>
      <c r="H29" s="65">
        <v>5</v>
      </c>
      <c r="I29" s="66">
        <f>G29*0.05+G29</f>
        <v>63</v>
      </c>
      <c r="J29" s="67">
        <f>I29*E29</f>
        <v>1260</v>
      </c>
      <c r="K29" s="57" t="s">
        <v>456</v>
      </c>
      <c r="M29" s="71"/>
    </row>
    <row r="30" spans="1:13" ht="30" x14ac:dyDescent="0.25">
      <c r="A30" s="73"/>
      <c r="B30" s="72"/>
      <c r="C30" s="72" t="s">
        <v>260</v>
      </c>
      <c r="D30" s="75" t="s">
        <v>416</v>
      </c>
      <c r="E30" s="65">
        <v>15</v>
      </c>
      <c r="F30" s="65">
        <f>J30/750</f>
        <v>1.26</v>
      </c>
      <c r="G30" s="65">
        <v>60</v>
      </c>
      <c r="H30" s="65">
        <v>5</v>
      </c>
      <c r="I30" s="66">
        <f>G30*0.05+G30</f>
        <v>63</v>
      </c>
      <c r="J30" s="67">
        <f>I30*E30</f>
        <v>945</v>
      </c>
      <c r="K30" s="57" t="s">
        <v>456</v>
      </c>
      <c r="M30" s="71"/>
    </row>
    <row r="31" spans="1:13" x14ac:dyDescent="0.25">
      <c r="A31" s="73"/>
      <c r="B31" s="26"/>
      <c r="C31" s="26" t="s">
        <v>27</v>
      </c>
      <c r="D31" s="75"/>
      <c r="E31" s="65"/>
      <c r="F31" s="65">
        <v>1.26</v>
      </c>
      <c r="G31" s="65"/>
      <c r="H31" s="65"/>
      <c r="I31" s="65"/>
      <c r="J31" s="68"/>
      <c r="K31" s="2"/>
      <c r="M31" s="71"/>
    </row>
    <row r="32" spans="1:13" x14ac:dyDescent="0.25">
      <c r="A32" s="73"/>
      <c r="B32" s="21"/>
      <c r="C32" s="22"/>
      <c r="D32" s="75"/>
      <c r="E32" s="65"/>
      <c r="F32" s="65"/>
      <c r="G32" s="65"/>
      <c r="H32" s="65"/>
      <c r="I32" s="65"/>
      <c r="J32" s="68"/>
      <c r="K32" s="2"/>
      <c r="M32" s="71"/>
    </row>
    <row r="33" spans="1:11" ht="29.25" x14ac:dyDescent="0.25">
      <c r="A33" s="73"/>
      <c r="B33" s="21"/>
      <c r="C33" s="23" t="s">
        <v>19</v>
      </c>
      <c r="D33" s="124">
        <v>34985</v>
      </c>
      <c r="E33" s="65"/>
      <c r="F33" s="65"/>
      <c r="G33" s="65"/>
      <c r="H33" s="65"/>
      <c r="I33" s="65"/>
      <c r="J33" s="68"/>
      <c r="K33" s="2"/>
    </row>
    <row r="34" spans="1:11" ht="29.25" x14ac:dyDescent="0.25">
      <c r="A34" s="73"/>
      <c r="B34" s="21"/>
      <c r="C34" s="23" t="s">
        <v>20</v>
      </c>
      <c r="D34" s="124">
        <f>SUM(J8:J30)</f>
        <v>36734.25</v>
      </c>
      <c r="E34" s="20"/>
      <c r="F34" s="20"/>
      <c r="G34" s="20"/>
      <c r="H34" s="20"/>
      <c r="I34" s="20"/>
      <c r="J34" s="2"/>
      <c r="K34" s="2"/>
    </row>
    <row r="35" spans="1:11" x14ac:dyDescent="0.25">
      <c r="A35" s="48"/>
      <c r="B35" s="45"/>
      <c r="C35" s="49"/>
      <c r="D35" s="50"/>
      <c r="E35" s="51"/>
      <c r="F35" s="51"/>
      <c r="G35" s="51"/>
      <c r="H35" s="51"/>
      <c r="I35" s="51"/>
      <c r="J35" s="1"/>
      <c r="K35" s="1"/>
    </row>
    <row r="36" spans="1:11" x14ac:dyDescent="0.25">
      <c r="A36" s="48"/>
      <c r="B36" s="45"/>
      <c r="C36" s="49"/>
      <c r="D36" s="50"/>
      <c r="E36" s="51"/>
      <c r="F36" s="51"/>
      <c r="G36" s="51"/>
      <c r="H36" s="51"/>
      <c r="I36" s="51"/>
      <c r="J36" s="1"/>
      <c r="K36" s="1"/>
    </row>
    <row r="38" spans="1:11" x14ac:dyDescent="0.25">
      <c r="B38" s="24" t="s">
        <v>21</v>
      </c>
      <c r="C38" s="24"/>
      <c r="E38" s="25"/>
    </row>
    <row r="39" spans="1:11" ht="36" customHeight="1" x14ac:dyDescent="0.25">
      <c r="B39" s="93" t="s">
        <v>172</v>
      </c>
      <c r="C39" s="93"/>
      <c r="D39" s="93"/>
      <c r="E39" s="93"/>
      <c r="F39" s="93"/>
      <c r="G39" s="93"/>
      <c r="H39" s="93"/>
      <c r="I39" s="93"/>
      <c r="J39" s="93"/>
      <c r="K39" s="93"/>
    </row>
    <row r="40" spans="1:11" ht="45.75" customHeight="1" x14ac:dyDescent="0.25">
      <c r="B40" s="93" t="s">
        <v>173</v>
      </c>
      <c r="C40" s="93"/>
      <c r="D40" s="93"/>
      <c r="E40" s="93"/>
      <c r="F40" s="93"/>
      <c r="G40" s="93"/>
      <c r="H40" s="93"/>
      <c r="I40" s="93"/>
      <c r="J40" s="93"/>
      <c r="K40" s="93"/>
    </row>
    <row r="41" spans="1:11" ht="23.25" customHeight="1" x14ac:dyDescent="0.25">
      <c r="B41" s="93" t="s">
        <v>174</v>
      </c>
      <c r="C41" s="93"/>
      <c r="D41" s="93"/>
      <c r="E41" s="93"/>
      <c r="F41" s="93"/>
      <c r="G41" s="93"/>
      <c r="H41" s="93"/>
      <c r="I41" s="93"/>
      <c r="J41" s="93"/>
      <c r="K41" s="93"/>
    </row>
    <row r="42" spans="1:11" ht="32.25" customHeight="1" x14ac:dyDescent="0.25">
      <c r="B42" s="93" t="s">
        <v>175</v>
      </c>
      <c r="C42" s="93"/>
      <c r="D42" s="93"/>
      <c r="E42" s="93"/>
      <c r="F42" s="93"/>
      <c r="G42" s="93"/>
      <c r="H42" s="93"/>
      <c r="I42" s="93"/>
      <c r="J42" s="93"/>
      <c r="K42" s="93"/>
    </row>
    <row r="43" spans="1:11" ht="33" customHeight="1" x14ac:dyDescent="0.25">
      <c r="B43" s="93" t="s">
        <v>176</v>
      </c>
      <c r="C43" s="93"/>
      <c r="D43" s="93"/>
      <c r="E43" s="93"/>
      <c r="F43" s="93"/>
      <c r="G43" s="93"/>
      <c r="H43" s="93"/>
      <c r="I43" s="93"/>
      <c r="J43" s="93"/>
      <c r="K43" s="93"/>
    </row>
    <row r="44" spans="1:11" ht="21" customHeight="1" x14ac:dyDescent="0.25">
      <c r="B44" s="93" t="s">
        <v>22</v>
      </c>
      <c r="C44" s="93"/>
      <c r="D44" s="93"/>
      <c r="E44" s="93"/>
      <c r="F44" s="93"/>
      <c r="G44" s="93"/>
      <c r="H44" s="93"/>
      <c r="I44" s="93"/>
      <c r="J44" s="93"/>
      <c r="K44" s="93"/>
    </row>
    <row r="45" spans="1:11" ht="24" customHeight="1" x14ac:dyDescent="0.25">
      <c r="B45" s="93" t="s">
        <v>23</v>
      </c>
      <c r="C45" s="93"/>
      <c r="D45" s="93"/>
      <c r="E45" s="93"/>
      <c r="F45" s="93"/>
      <c r="G45" s="93"/>
      <c r="H45" s="93"/>
      <c r="I45" s="93"/>
      <c r="J45" s="93"/>
      <c r="K45" s="93"/>
    </row>
    <row r="46" spans="1:11" ht="59.25" customHeight="1" x14ac:dyDescent="0.25">
      <c r="B46" s="91" t="s">
        <v>272</v>
      </c>
      <c r="C46" s="91"/>
      <c r="D46" s="91"/>
      <c r="E46" s="91"/>
      <c r="F46" s="91"/>
      <c r="G46" s="91"/>
      <c r="H46" s="91"/>
      <c r="I46" s="91"/>
      <c r="J46" s="91"/>
      <c r="K46" s="91"/>
    </row>
  </sheetData>
  <mergeCells count="11">
    <mergeCell ref="B1:D1"/>
    <mergeCell ref="B3:D3"/>
    <mergeCell ref="B2:K2"/>
    <mergeCell ref="B39:K39"/>
    <mergeCell ref="B40:K40"/>
    <mergeCell ref="B46:K46"/>
    <mergeCell ref="B41:K41"/>
    <mergeCell ref="B42:K42"/>
    <mergeCell ref="B43:K43"/>
    <mergeCell ref="B44:K44"/>
    <mergeCell ref="B45:K45"/>
  </mergeCells>
  <pageMargins left="0.19685039370078741" right="0.19685039370078741" top="0.15748031496062992" bottom="0.19685039370078741" header="0.19685039370078741" footer="0.1181102362204724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Bendr.reikalav_įrangai</vt:lpstr>
      <vt:lpstr>Bendr.reikalav_Reagentams</vt:lpstr>
      <vt:lpstr>1  dalis_1.1</vt:lpstr>
      <vt:lpstr>1 dalis 1.2. Perkami R_eks.m_l</vt:lpstr>
      <vt:lpstr>2 dalis 2.1. Tech. spec_II </vt:lpstr>
      <vt:lpstr>2 dalis.2.1.  R_Eks.m_II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Ekonomistai</dc:creator>
  <cp:lastModifiedBy>Indilaite, Rasa (SHS EMEA NRB FIN S&amp;PSM-DX LIT)</cp:lastModifiedBy>
  <cp:lastPrinted>2023-06-14T10:39:26Z</cp:lastPrinted>
  <dcterms:created xsi:type="dcterms:W3CDTF">2011-09-13T10:17:40Z</dcterms:created>
  <dcterms:modified xsi:type="dcterms:W3CDTF">2023-07-21T13:34:24Z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2023-07-12T07:19:51Z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b5d7816f-14ee-457e-a422-87401f1d525d</vt:lpwstr>
  </property>
  <property fmtid="{D5CDD505-2E9C-101B-9397-08002B2CF9AE}" pid="8" name="MSIP_Label_ff6dbec8-95a8-4638-9f5f-bd076536645c_ContentBits">
    <vt:lpwstr>0</vt:lpwstr>
  </property>
</Properties>
</file>