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1VADVPT01\Kulig\2023\4. ATVIRI TARPTAUTINIAI konkursai\Vienkartinės medicininės priemonės 1 (32) B.P. sąrašas Vaitiekienė\Pasiulymai – vertinimui\UAB B. Braun Medical\"/>
    </mc:Choice>
  </mc:AlternateContent>
  <xr:revisionPtr revIDLastSave="0" documentId="13_ncr:1_{4E466737-9C88-4FEC-AE58-75EC9D149F38}" xr6:coauthVersionLast="47" xr6:coauthVersionMax="47" xr10:uidLastSave="{00000000-0000-0000-0000-000000000000}"/>
  <bookViews>
    <workbookView xWindow="-120" yWindow="-120" windowWidth="29040" windowHeight="15840" tabRatio="860" activeTab="5" xr2:uid="{00000000-000D-0000-FFFF-FFFF00000000}"/>
  </bookViews>
  <sheets>
    <sheet name="INTRAVENINIAI... " sheetId="2" r:id="rId1"/>
    <sheet name="GASTRO" sheetId="4" r:id="rId2"/>
    <sheet name="CH. PIRŠTINĖS" sheetId="9" r:id="rId3"/>
    <sheet name="INDIV.APP" sheetId="10" r:id="rId4"/>
    <sheet name="STERILIOS APP" sheetId="11" r:id="rId5"/>
    <sheet name="ANESTEZIJAI" sheetId="12" r:id="rId6"/>
    <sheet name="Bendri reikalavimai" sheetId="15" r:id="rId7"/>
  </sheets>
  <calcPr calcId="191028"/>
</workbook>
</file>

<file path=xl/calcChain.xml><?xml version="1.0" encoding="utf-8"?>
<calcChain xmlns="http://schemas.openxmlformats.org/spreadsheetml/2006/main">
  <c r="O7" i="9" l="1"/>
  <c r="Q7" i="9" s="1"/>
  <c r="Q13" i="9" s="1"/>
  <c r="O8" i="9"/>
  <c r="Q8" i="9"/>
  <c r="O9" i="9"/>
  <c r="Q9" i="9"/>
  <c r="O10" i="9"/>
  <c r="Q10" i="9"/>
  <c r="O11" i="9"/>
  <c r="Q11" i="9"/>
  <c r="O12" i="9"/>
  <c r="Q12" i="9"/>
  <c r="O13" i="9" l="1"/>
  <c r="O7" i="4"/>
  <c r="Q7" i="4" s="1"/>
  <c r="Q6" i="4"/>
  <c r="O6" i="4"/>
  <c r="L15" i="2"/>
  <c r="N15" i="2" s="1"/>
  <c r="L14" i="2"/>
  <c r="N14" i="2" s="1"/>
  <c r="L12" i="2"/>
  <c r="N12" i="2" s="1"/>
  <c r="L16" i="2"/>
  <c r="N16" i="2" s="1"/>
  <c r="L11" i="2"/>
  <c r="N11" i="2" s="1"/>
  <c r="L10" i="2"/>
  <c r="N10" i="2" s="1"/>
  <c r="L9" i="2"/>
  <c r="N9" i="2" s="1"/>
  <c r="L8" i="2"/>
  <c r="N8" i="2" s="1"/>
  <c r="N7" i="2"/>
  <c r="L7" i="2"/>
  <c r="L17" i="2" s="1"/>
  <c r="Q31" i="12"/>
  <c r="O31" i="12"/>
  <c r="O30" i="12"/>
  <c r="Q30" i="12"/>
  <c r="Q28" i="12"/>
  <c r="Q29" i="12"/>
  <c r="Q27" i="12"/>
  <c r="O29" i="12"/>
  <c r="O28" i="12"/>
  <c r="O27" i="12"/>
  <c r="O10" i="12"/>
  <c r="Q10" i="12"/>
  <c r="O25" i="12"/>
  <c r="Q25" i="12"/>
  <c r="Q13" i="12"/>
  <c r="Q14" i="12"/>
  <c r="Q15" i="12"/>
  <c r="Q16" i="12"/>
  <c r="Q17" i="12"/>
  <c r="Q18" i="12"/>
  <c r="Q19" i="12"/>
  <c r="Q20" i="12"/>
  <c r="Q21" i="12"/>
  <c r="Q22" i="12"/>
  <c r="Q23" i="12"/>
  <c r="Q24" i="12"/>
  <c r="O24" i="12"/>
  <c r="O23" i="12"/>
  <c r="O22" i="12"/>
  <c r="O21" i="12"/>
  <c r="O20" i="12"/>
  <c r="O19" i="12"/>
  <c r="O18" i="12"/>
  <c r="O17" i="12"/>
  <c r="O16" i="12"/>
  <c r="O15" i="12"/>
  <c r="O14" i="12"/>
  <c r="O13" i="12"/>
  <c r="O12" i="12"/>
  <c r="Q12" i="12"/>
  <c r="Q9" i="12"/>
  <c r="Q7" i="12"/>
  <c r="O8" i="12"/>
  <c r="Q8" i="12" s="1"/>
  <c r="O9" i="12"/>
  <c r="O7" i="12"/>
  <c r="N17" i="2" l="1"/>
</calcChain>
</file>

<file path=xl/sharedStrings.xml><?xml version="1.0" encoding="utf-8"?>
<sst xmlns="http://schemas.openxmlformats.org/spreadsheetml/2006/main" count="446" uniqueCount="341">
  <si>
    <t>Perkamų vienkartinių medicininių priemonių  sąrašas</t>
  </si>
  <si>
    <t>Pirkimo dalis</t>
  </si>
  <si>
    <t>Priemonės pavadinimas</t>
  </si>
  <si>
    <t>Orientacinis kiekis metams</t>
  </si>
  <si>
    <t>Firminis prekės pavadinimas, gamintojas, prekės kodas</t>
  </si>
  <si>
    <t>Atitikimas techninėje specifikacijoje nurodytiems reikalavimams (užpildyti išsamiai, nurodant konkrečius parametrus). Katalogo Nr. ir psl.</t>
  </si>
  <si>
    <t>VNT kaina be PVM</t>
  </si>
  <si>
    <t>Viso kiekio suma € be PVM (3*6)</t>
  </si>
  <si>
    <t>PVM tarifas %</t>
  </si>
  <si>
    <t xml:space="preserve">Viso kaina su PVM </t>
  </si>
  <si>
    <t>1</t>
  </si>
  <si>
    <t>1 dalis</t>
  </si>
  <si>
    <t>Intraveniniai ir intraarteriniai kateteriai</t>
  </si>
  <si>
    <t>1.1</t>
  </si>
  <si>
    <t>Intraveniniai kateteriai. Pagaminti iš politetrafluoretileno (pateikti gamintojo patvirtinančius dokumnetus). Lankstūs ir atsparūs lūžiams su Luer/Lock jungtimi, su injekcine anga. Turi tvirtinimo sparnelius. Kateteris įlydytas į sparnelius (pateikti gamintojo patvirtinančius dokumentus). Neturi latekso komponentų, vienkartiniai, supakuoti ne daugiau 100 vnt. pakuotėje.</t>
  </si>
  <si>
    <t>Vasofix, B.Braun Melsungen AG, Vokietija</t>
  </si>
  <si>
    <t xml:space="preserve">Katalogas Vasofix </t>
  </si>
  <si>
    <t>1.1.1</t>
  </si>
  <si>
    <t>16G adatos diametras       1,5 x 1,6</t>
  </si>
  <si>
    <t>iki 700 vnt</t>
  </si>
  <si>
    <t xml:space="preserve"> Braunule</t>
  </si>
  <si>
    <t>4 psl.</t>
  </si>
  <si>
    <t>1.1.2</t>
  </si>
  <si>
    <t>18G  adatos diametras      0,9 x 1,3</t>
  </si>
  <si>
    <t>iki 12000 vnt</t>
  </si>
  <si>
    <t>1.1.3</t>
  </si>
  <si>
    <t>20G  adatos diametras      0,7 x 1,1</t>
  </si>
  <si>
    <t>iki 65000 vnt</t>
  </si>
  <si>
    <t>1.1.4</t>
  </si>
  <si>
    <t>22G  adatos diametras      0,6 x 0,9</t>
  </si>
  <si>
    <t>iki 25000 vnt</t>
  </si>
  <si>
    <t>1.1.5</t>
  </si>
  <si>
    <t>24G adatos diametras       0,4 x 0,7</t>
  </si>
  <si>
    <t xml:space="preserve"> iki 8000 vnt.</t>
  </si>
  <si>
    <t>Certo</t>
  </si>
  <si>
    <t>1.2</t>
  </si>
  <si>
    <t>Intraarteriniai kateteriai. Pagaminti iš politetrafluoretileno (pateikti gamintojo patvirtinančius dokumentus). Turi tvirtinimo sparnelius. Vienkartiniai. Prailginimo kateteris nuo intraarterinio kateterio iki arterinio kraujo spaudimo matavimo kameros. 20G x 45 mm</t>
  </si>
  <si>
    <t>iki 50 vnt</t>
  </si>
  <si>
    <t>Arteriofix</t>
  </si>
  <si>
    <t>Katalogas Arteriofix 1-3 psl.</t>
  </si>
  <si>
    <t>1.3</t>
  </si>
  <si>
    <t>Centrinės venos kateteriai. Vieno spindžio. Pagamintas iš poliuretano. Kateteris padengtas hidrofiline medžiaga, lankstus ir atsparus lūžiams. Nepirogeniški (pateikti gamintojo patvirtinančius dokumentus). Įpakuoti su Luer/Lok kamštukais.  Pravedėjas J-formos (užtikrinantis patikimą kateterio prasiskverbimą pro audinius).</t>
  </si>
  <si>
    <t>Certofix mono</t>
  </si>
  <si>
    <t xml:space="preserve">Katalogas Certofix </t>
  </si>
  <si>
    <t>1.3.1</t>
  </si>
  <si>
    <t>16G</t>
  </si>
  <si>
    <t>iki 800 vnt</t>
  </si>
  <si>
    <t>Certofix econoline</t>
  </si>
  <si>
    <t>18-19 psl</t>
  </si>
  <si>
    <t>20G</t>
  </si>
  <si>
    <t>iki 10 vnt</t>
  </si>
  <si>
    <t>Certofix Paed</t>
  </si>
  <si>
    <t>16-17 psl.</t>
  </si>
  <si>
    <t>1.4</t>
  </si>
  <si>
    <t>Rinkinys venos punkcijai "Drugelis" su luer adapteriu prisukamas prie infuzinės sistemos. Vamzdelio ilgis 29 cm. Sterilus (EN 552 med. Prietaisų sterilumo direktyva). 23G</t>
  </si>
  <si>
    <t>iki 8000 vnt</t>
  </si>
  <si>
    <t>Venofix</t>
  </si>
  <si>
    <t>Venofix katalogas 1-2 psl.</t>
  </si>
  <si>
    <t>Viso 1 dalis</t>
  </si>
  <si>
    <t xml:space="preserve">             Perkamų vienkartinių medicininių priemonių sąrašas</t>
  </si>
  <si>
    <t>Vnt. kaina EUR (be PVM)</t>
  </si>
  <si>
    <t>Viso kaina EUR (su PVM)</t>
  </si>
  <si>
    <t>Gastroenterologinės priemonės</t>
  </si>
  <si>
    <t>9.</t>
  </si>
  <si>
    <t>Enterinės mitybos sistema nuo butelio tinkanti  ligoninės turimai B/Braun maitinimo pompai "Enteromat"</t>
  </si>
  <si>
    <t xml:space="preserve">iki 600 vnt </t>
  </si>
  <si>
    <t>Enteroport® plus Set Universal Adapter ENPlus/ENFit®, k.8721747</t>
  </si>
  <si>
    <t>12</t>
  </si>
  <si>
    <t xml:space="preserve">Lašinės sistemos, skirtos enteriniam maitinimui. 
Lašinės ilgis: 190±4 cm, lašinės kamera, rutulinis spaustukas, trieigis čiaupas prieigai su ENFit švirkštais. Sterili, supakuota po vieną. Enterinio maitinimo sistemos jungtis į zondą ENFit. Enterinio maitinimo sistemos jungtis su enterinio mišinio pakuote ENPlus. Be latekso.
</t>
  </si>
  <si>
    <t>iki 4000 vnt</t>
  </si>
  <si>
    <t>Nutrifix® Universal Adapter ENPlus/ENFit®, k.9240624</t>
  </si>
  <si>
    <t>Lašinės sistemos, skirtos enteriniam maitinimui. Lašinės ilgis:, lašinės kamera, rutulinis spaustukas, trieigis čiaupas prieigai su ENFit švirkštais. Sterili, supakuota po vieną. Enterinio maitinimo sistemos jungtis į zondą ENFit. Enterinio maitinimo sistemos jungtis su enterinio mišinio pakuote ENPlus. Be latekso.</t>
  </si>
  <si>
    <t xml:space="preserve"> Perkamų vienkartinių medicininių priemonių sąrašas</t>
  </si>
  <si>
    <t xml:space="preserve"> Hipoalerginės chirurginės pirštinės</t>
  </si>
  <si>
    <t>13.</t>
  </si>
  <si>
    <t>Sterilios, anatominės konfigūracijos, pagamintos iš natūralaus latekso chirurginės pirštinės, be pudros; Vidus lubrikuotas sintetiniu polimeru, todėl ypač lengvai maunasi. Pirštinės storis ties pirštų galais ne daugiau nei 0,21 mm.; Patogi pakuotė: plėšiama turi plyšti per siūles, nepažeidžiamas sterilumas. Dydžiai:</t>
  </si>
  <si>
    <t>Sterilios, anatominės konfigūracijos, pagamintos iš natūralaus latekso chirurginės pirštinės, be pudros; Vidus lubrikuotas sintetiniu polimeru, todėl ypač lengvai maunasi. Pirštinės storis ties pirštų galais  0,21 mm.; Patogi pakuotė: plėšiama plyšta per siūles, nepažeidžiamas sterilumas. Dydžiai:</t>
  </si>
  <si>
    <t>13.1</t>
  </si>
  <si>
    <t>6.5</t>
  </si>
  <si>
    <t>iki 3500 porų</t>
  </si>
  <si>
    <t>Vasco OP Sensitive 6.5, B.Braun Melsungen, k. 6081010</t>
  </si>
  <si>
    <t>Katalogas p.d. 13</t>
  </si>
  <si>
    <t>13.2</t>
  </si>
  <si>
    <t>Vasco OP Sensitive 7.0, B.Braun Melsungen, k. 6081029</t>
  </si>
  <si>
    <t>13.3</t>
  </si>
  <si>
    <t>7.5</t>
  </si>
  <si>
    <t>iki 4000 porų</t>
  </si>
  <si>
    <t>Vasco OP Sensitive 7.5, B.Braun Melsungen, k. 6081037</t>
  </si>
  <si>
    <t>13.4</t>
  </si>
  <si>
    <t>iki 3000 porų</t>
  </si>
  <si>
    <t>Vasco OP Sensitive 8.0, B.Braun Melsungen, k. 6081045</t>
  </si>
  <si>
    <t>13.5</t>
  </si>
  <si>
    <t>8.5</t>
  </si>
  <si>
    <t>iki 1000 porų</t>
  </si>
  <si>
    <t>Vasco OP Sensitive 8.5, B.Braun Melsungen, k. 6081053</t>
  </si>
  <si>
    <t>13.6</t>
  </si>
  <si>
    <t>9</t>
  </si>
  <si>
    <t>iki 500 porų</t>
  </si>
  <si>
    <t>Vasco OP Sensitive 9.0, B.Braun Melsungen, k. 6081060</t>
  </si>
  <si>
    <t xml:space="preserve">Viso 13 dalis </t>
  </si>
  <si>
    <t>Vnt. kaina EUR (su PVM)</t>
  </si>
  <si>
    <t>Vienkartinės individualios apsaugos priemonės</t>
  </si>
  <si>
    <t>14.</t>
  </si>
  <si>
    <t>Chirurginės kepurės:</t>
  </si>
  <si>
    <t>14.1</t>
  </si>
  <si>
    <t>Kepuraitė šalmo tipo: audinys neaustinio pluošto viskozinė medžiaga, pralaidi orui, kepurė su prakaitą sugeriančia juostele prie kaktos, be formaldehido ir latekso.</t>
  </si>
  <si>
    <t>iki 500 vnt</t>
  </si>
  <si>
    <t>14.2</t>
  </si>
  <si>
    <t>Su plačia juosta nuo prakaito. Neaustinės medžiagos, patikimai dengianti plaukuotą galvos dalį, ant kaktos plati, minkšta, tampriai priglundanti neaustinės viskozės prakaitą sugerianti juosta, viršugalvio medžiaga gerai praleidžia orą, neskatina prakaitavimo, nedirgina kaklo ir kaktos odos, nesukelia alerginių reakcijų, be latekso, gaminio kraštai nugarinėje pusėje apsiūti elastine juostele, kepurės audinys darbo metu neišsitampo, neišyra, neplyšta. Nuo 45cm iki 60cm</t>
  </si>
  <si>
    <t>iki 12200 vnt</t>
  </si>
  <si>
    <t>Viso 14 dalis</t>
  </si>
  <si>
    <t>15.</t>
  </si>
  <si>
    <t>Prezervatyvai, sudrėkinti, Nr. 2-3, supakuoti po 1vnt</t>
  </si>
  <si>
    <t>iki 10000 vnt</t>
  </si>
  <si>
    <t>16.</t>
  </si>
  <si>
    <t>Chirurginės kaukės:</t>
  </si>
  <si>
    <t>16.1</t>
  </si>
  <si>
    <t xml:space="preserve">Vienkartinė, užrišama raišteliais, klostuota, hipoalergiška, 3 sluoksnių, ne mažiau 99 % bakterijų filtravimo efektyvumas (užtikrina filtracijos  efektyvumą ne mažiau kaip 3 val.). Neturi savo sudėtyje kancerogeninių, mutageninių ar toksiškų medžiagų (pagal REACH reikalavimus). 
Plotis ne mažiau 18cm ± 0,5 cm. Gerai  prisispaudžia prie nosies, dengtos cinkuotos vielos pagalba, gerai uždengia apatinę veido dalį, pagaminta iš standžios medžiagos. Sudėtyje nėra latekso,  formaldehido, nikelio ir kitų alergizuojančių medžiagų (pateikti gamintojo patvirtinimą). Vidinis sluoksnis neerzina odos ir nesipūkuoja. Kaukės raišteliai pakuotėje turi būti atskirti kartu su kauke, kad išimant vieną kaukę nebūtų suterštos kitos.
</t>
  </si>
  <si>
    <t>iki 40 000 vnt</t>
  </si>
  <si>
    <t>16.2</t>
  </si>
  <si>
    <t>Su juosta nuo rasojimo: aukštas bakterinis filtracijos efektyvumas (virš 98% 3,2 mikrono dalelėmis); filtracijos efektyvumas ne mažiaus kaip 2 valandos; sudėtyje neturi būti formaldehido, latekso, nikelio; trijų sluoksnių; viršutinis kraštas su lanksčia vielute; tvirtinamas raištelių pagalba. Patogi pakuotė, išimti kaukes po vieną vienetą.</t>
  </si>
  <si>
    <t>iki 5000 vnt</t>
  </si>
  <si>
    <t>16.3</t>
  </si>
  <si>
    <t xml:space="preserve">Su raišteliais dengianti barzdą. Sudėtyje neturi formaldehido, latekso, nikelio. Kaukės išmatavimai: ilgis – 195 mm (±5mm), neištemptos kaukės plotis – 90mm (±5mm), kaukė turi išsitempti iki 180mm. Ištempta kaukė turi dengti veido sritį ir smakrą iki pat kaklo. Gerai prisispaudžia prie nosies (turi lanksčią juostelę, kuri darbo metu nesuplėšo kaukės audinio, neišlenda į išorę). Tvirtinama keturiais raišteliais: dviem viršutiniais raišteliais surišama nugarinėje galvos dalyje, dviem apatiniais raišteliais tvirtinama prie kaklo.
Supakuota dėžutėse po 50 – 60 vnt.
</t>
  </si>
  <si>
    <t>iki 2000 vnt</t>
  </si>
  <si>
    <t>Viso 16 dalis</t>
  </si>
  <si>
    <t>17.</t>
  </si>
  <si>
    <t>Filtrai 6075/EN141A1 + formaldehidai, tinkantys 3M6000 serijos puskaukėms respiratoriams</t>
  </si>
  <si>
    <t xml:space="preserve">iki 10 vnt </t>
  </si>
  <si>
    <t>18.</t>
  </si>
  <si>
    <t>Paklotai: paklotėlis sugeriantis skysčius (citostatinių vaistų pasiruošimui). Vienkartinio naudojimo, iš vienos pusės padengtas plastiku, iš kitos sugeriamu popieriu. Dydis 38x45cm, sterilus</t>
  </si>
  <si>
    <t>iki 120 vnt</t>
  </si>
  <si>
    <t>19.</t>
  </si>
  <si>
    <t xml:space="preserve">Vienkartinės paklodės rulone su perforacija. Vienkartinės paklodės kušetėms, pagamintos iš naujos higieniškos SMS medžiagos. Kompozitinės neaustinės medžiagos (flizelino),  sudarytos iš 100% polipropileno pluošto, atsparaus vandeniui. Matmenys: plotis 60cm (+- 2cm) x 2m (+- 2cm), rulone ne mažiau 75 lapai.
</t>
  </si>
  <si>
    <t>iki 100000 lapų</t>
  </si>
  <si>
    <t>20.</t>
  </si>
  <si>
    <t>Kelnaitės kolonoskopiniams tyrimams. Vienkartinės, pagamintos iš polipropileno, juosmeninis ilgis ištempus ne mažiaus 125cm,  ilgis ne mažiaus 55cm, vienos pusės klešnės plotis  ne mažiau 32cm, angos vertikalus ilgis nugarinėje dalyje ne mažiau 14 cm.</t>
  </si>
  <si>
    <t>iki 50 vnt.</t>
  </si>
  <si>
    <t>Sterilios vienkartinės individualios apsaugos priemonės</t>
  </si>
  <si>
    <t>21.</t>
  </si>
  <si>
    <t>Apvalkalas vamzdeliui-laidui, polietileninis, neperšlampantis, sterilus, vienkartinis.  Supakuotas viename steriliame gamykliniame įpakavime su sterilumo kontrolės sistema.Trijų lygių pakuotė: pirminė sterili, antrinė kartoninė skirta prekių gabenimui į operacinę, tretinė skirta transportavimui.</t>
  </si>
  <si>
    <t>21.1</t>
  </si>
  <si>
    <t>Ne mažiau 15x250cm (atviru galu), komplekte lipni juostelė fiksacijai</t>
  </si>
  <si>
    <t>iki 3500 vnt</t>
  </si>
  <si>
    <t>21.2</t>
  </si>
  <si>
    <t>Ne mažiau 15x240cm (perforuotu galu)</t>
  </si>
  <si>
    <t>21.3</t>
  </si>
  <si>
    <t>Ne mažiau 17x240cm (su elastine anga)</t>
  </si>
  <si>
    <t>Viso 21 dalis</t>
  </si>
  <si>
    <t>22.</t>
  </si>
  <si>
    <t>Vienkartinės sterilios medicininės rankovės su rankogaliais, pagamintos iš spec. vandens nesugeriančios medžiagos su neperšlampančia plėvele, užtikrinančios pilną apsaugą nuo užteršimo organizmą skysčiais operacinėje, įpakavimas su sterilumo kontrolės lipdukais, ilgis ne mažiau 57cm. Supakuotas viename steriliame gamykliniame įpakavime su sterilumo kontrolės sistema. Trijų lygių pakuotė: pirminė sterili, antrinė kartoninė skirta prekių gabenimui į operacinę, tretinė skirta transportavimui.</t>
  </si>
  <si>
    <t>22.1</t>
  </si>
  <si>
    <t>Apsauginė chirurginė lipni plėvelė, sterili, operaciniam laukui</t>
  </si>
  <si>
    <t>22.2.</t>
  </si>
  <si>
    <t>lipni dalis 10x20cm ±2cm</t>
  </si>
  <si>
    <t>iki 250 vnt</t>
  </si>
  <si>
    <t>22.3</t>
  </si>
  <si>
    <t>lipni dalis 28x25cm ±2cm</t>
  </si>
  <si>
    <t>iki 200 vnt</t>
  </si>
  <si>
    <t>22.4</t>
  </si>
  <si>
    <t>lipni dalis 28x41cm ±2cm</t>
  </si>
  <si>
    <t>22.5</t>
  </si>
  <si>
    <t>lipni dalis 50x45cm ±2cm</t>
  </si>
  <si>
    <t>iki 600 vnt</t>
  </si>
  <si>
    <t>Viso 22 dalis</t>
  </si>
  <si>
    <t>23.</t>
  </si>
  <si>
    <t>Sterilūs chirurginiai chalatai:</t>
  </si>
  <si>
    <t>23.1</t>
  </si>
  <si>
    <t>Standartinės apsaugos chalatas, vienkartinis, sterilus, audinys iš vandeniui nepralaidžios neaustinės medžiagos, rankogaliai trikotažiniai. Neskatina prakaitavimo ilgalaikių intervencijų metu. Ilgi apykaklės užsegimo lipdukai. Pilnai viena kitą dengiančios nugaros dalys, plačios rankovės. Dydis XL (ilgis ne mažiau 150cm). Įpakuotas viename steriliame gamykliniame įpakavime su sterilumo kontrolės sistema. Trijų lygių pakuotė: pirminė sterili, antrinė kartoninė skirta prekių gabenimui į operacinę, tretinė skirta transportavimui.</t>
  </si>
  <si>
    <t>23.2</t>
  </si>
  <si>
    <t>Chalatas specialus,vienkartinis sterilus, audinys iš vandeniui nepralaidžios neaustinės medžiagos, plastikiniai sutvirtinimai rankovių ir chalato priekinės dalies; papildomai apsaugantys nuo skysčių prasiskverbimo; rankogaliai trikotažiniai; chalatas su diržu, surišimas šone, sterili ir chalato nugara. Dydis XL (ilgis ne mažiau 150cm). Įpakuotas viename steriliame gamykliniame įpakavime su sterilumo kontrolės sistema. Trijų lygių pakuotė: pirminė sterili, antrinė kartoninė skirta prekių gabenimui į operacinę, tretinė skirta transportavimui.</t>
  </si>
  <si>
    <t>iki 3000 vnt</t>
  </si>
  <si>
    <t>Viso 23 dalis</t>
  </si>
  <si>
    <t>24.</t>
  </si>
  <si>
    <t>Chirurginiai apklotai:</t>
  </si>
  <si>
    <t>24.1</t>
  </si>
  <si>
    <t>Mayo apklotas ne mažiau 145x75cm,  nelaidus skysčiams apklotas instrumentų staleliui iš 70 mikronų polietileno plėvelės su priklijuota didelio sugeriamumo neaustine medžiaga viršutiniame paviršiuje. Įpakuotas viename steriliame gamykliniame įpakavime su sterilumo kontrolės sistema. Trijų lygių pakuotė: pirminė sterili, antrinė kartoninė skirta prekių gabenimui į operacinę, tretinė skirta transportavimui.</t>
  </si>
  <si>
    <t>24.2</t>
  </si>
  <si>
    <t>Apklotas lipniu kraštu ne mažiau 175x175cm: medžiaga vienkartinio naudojimo, sterili, pagaminta pagal zoninę sistemą, pagaminta iš 3 sluoksnių: viršutinis sluoksnis gerai sugeria skysčius ir pagamintas iš neaustinės medžiagos, vidurinis - iš polietileno, nepralaidus. Paviršius neslidus, gerai matosi padėtos adatos, siūlai ir kitos smulkios med. priemonės.    Įpakuotas viename steriliame gamykliniame įpakavime su sterilumo kontrolės sistema.</t>
  </si>
  <si>
    <t>24.3</t>
  </si>
  <si>
    <t xml:space="preserve">Apklotas (sterilus): ne mažiau 150x180cm dydžio, su anga (6x15cm) centre lipniais kraštais.  Įpakuotas viename steriliame gamykliniame įpakavime su sterilumo kontrolės sistema. </t>
  </si>
  <si>
    <t>24.4</t>
  </si>
  <si>
    <t>2-sluoksniai chirurginiai apklotai, didelio sugeriamumo, neaustinės medžiagos, apdengti polietileno plėvele iš apačios, apdangalas 100% nepralaidus skysčiams, sterilus, supakuoti po vieną, leistinas apklotų dydžio nuokrypis ± 2cm. Įpakuotas viename steriliame gamykliniame įpakavime su sterilumo kontrolės sistema. Trijų lygių pakuotė: pirminė sterili, antrinė kartoninė skirta prekių gabenimui į operacinę, tretinė skirta transportavimui.</t>
  </si>
  <si>
    <t>24.4.1</t>
  </si>
  <si>
    <t>50x60cm (+/-2cm)</t>
  </si>
  <si>
    <t>iki 16000 vnt</t>
  </si>
  <si>
    <t>24.4.2</t>
  </si>
  <si>
    <t>75x90cm (+/-2cm)</t>
  </si>
  <si>
    <t>24.4.3</t>
  </si>
  <si>
    <t>50x60cm su lipniu kraštu (+/-2cm)</t>
  </si>
  <si>
    <t>24.4.4</t>
  </si>
  <si>
    <t>75x90cm su lipniu kraštu (+/-2cm)</t>
  </si>
  <si>
    <t>24.4.5</t>
  </si>
  <si>
    <t>120x150cm su lipnia 5x7cm anga (+/-2cm)</t>
  </si>
  <si>
    <t>24.4.6</t>
  </si>
  <si>
    <t>150x180cm su lipnia 5x7cm anga (+/-2cm)</t>
  </si>
  <si>
    <t>24.4.7</t>
  </si>
  <si>
    <t>50x60 su lipnia 6x8 anga (+/-2cm)</t>
  </si>
  <si>
    <t>iki 100 vnt</t>
  </si>
  <si>
    <t>24.4.8</t>
  </si>
  <si>
    <t>75x90cm dydžio, su anga (6x8cm) centre lipniais kraštais (+/-2cm)</t>
  </si>
  <si>
    <t>Viso 24 dalis</t>
  </si>
  <si>
    <t>25.</t>
  </si>
  <si>
    <t>Apklotai angiografijoms:</t>
  </si>
  <si>
    <t>25.1</t>
  </si>
  <si>
    <t xml:space="preserve">Angiografinių apklotų rinkinys periferinei ir neurodiagnostikai (sterilus): a) angiografijos apklotas: ne mažiau 230x300cm dydžio, su dviem angom ( ne mažiau 7x10cm) dubens srityje lipniais kraštais, skaidraus celofano kraštai, padidinto sugeriamumo centrinė dalis ne mažiau 70x75 cm; b) intrumentų stalo apklotas  ne mažiau 100x150cm; c) sugeriantis paklotas ne mažiau 50x80cm; d) paklotas lipniu kraštu ne mažiau 50x60cm; e) rankšluostėliai 2vnt; f) stalo paklotas ne mažiau 150x190cm. Rinkinys įpakuotas viename steriliame gamykliniame įpakavime su sterilumo kontrolės sistema. </t>
  </si>
  <si>
    <t xml:space="preserve">iki 1000 vnt </t>
  </si>
  <si>
    <t>25.2</t>
  </si>
  <si>
    <t xml:space="preserve">Angiografinių apklotų rinkinys kardiologinei diagnostikai (sterilus): a) angiografijos apklotas ne mažiau 230x330cm dydžio, su keturiom angom (dviem ne mažiau 5x7cm ir dviem ne mažiau 7x10cm) pečių srityje lipniais kraštais, skaidraus celofano kraštai, padidinto sugeriamumo dalis pečių srityje ne mažiau 230x75cm; b) instrumentų stalo apklotas ne mažiau 150x140cm. 2 vnt.; c) sugeriantis paklotas ne mažiau 50x80cm.  d) paklotas lipniu kraštu 50x60cm; e) rakšluostėliai 2 vnt. Įpakuotas viename steriliame gamykliniame įpakavime su sterilumo kontrolės sistema. </t>
  </si>
  <si>
    <t>iki 400 vnt</t>
  </si>
  <si>
    <t>25.3</t>
  </si>
  <si>
    <t>Angiografijos apklotas (sterilus): ne mažiau 230x300 cm  dydžio, su dviem angom (ne mažai 7x10cm) dubens srityje lipniais kraštais, skaidraus celofano kraštai, padidinto sugeriamumo centrinė dalis ne mažiau kaip 70x75 cm.  Įpakuotas viename steriliame gamykliniame įpakavime su sterilumo kontrolės sistema.</t>
  </si>
  <si>
    <t>Viso 25 dalis</t>
  </si>
  <si>
    <t>26</t>
  </si>
  <si>
    <t>Apklotai neurochirurginiams mikroskopams:</t>
  </si>
  <si>
    <t>26.1</t>
  </si>
  <si>
    <t>Apklotas neurochirurginiam mikroskopui: sterilus; apklotas skaidrus, pagamintas iš tvirto polietileno; turi tris optinės dalies atšakas, tvirtinamas popieriniu, lipnių juostelių pagalba; objektyvo dalies skersmuo 48cm (+/- 2 cm); dydis ne mažiau  115x254 cm. Rinkinys įpakuotas viename steriliame gamykliniame įpakavime su sterilumo kontrolės sistema.</t>
  </si>
  <si>
    <t>26.2</t>
  </si>
  <si>
    <t>Sterilus apklotas neurochirurginiam mikroskopui. Suderinamas su ligoninėje naudojamu neurochirruginiu mikroskopu Kinevo 900. Automatiškai atpažystamas mikroskopo pagal identifikavimo lustą. Apklotas turi būti pritaikytas oro išsiurbimo funkcijai. Apklotas turi būti pratestuotas mikroskopo darbui su neuro navigacine sistema.Rinkinys įpakuotas viename steriliame gamykliniame įpakavime su sterilumo kontrolės sistema. Dydis 132 x 340 cm ±10cm</t>
  </si>
  <si>
    <t>Viso 26 dalis</t>
  </si>
  <si>
    <t>27</t>
  </si>
  <si>
    <t>Gaubtas aparatūrai sterilus, skaidrus:</t>
  </si>
  <si>
    <t>27.1</t>
  </si>
  <si>
    <t xml:space="preserve">Skersmuo ne mažiau 140 cm </t>
  </si>
  <si>
    <t>iki 1000 vnt</t>
  </si>
  <si>
    <t>27.2</t>
  </si>
  <si>
    <t xml:space="preserve">Skersmuo ne mažaiu 90 cm </t>
  </si>
  <si>
    <t>Viso 27 dalis</t>
  </si>
  <si>
    <t>28</t>
  </si>
  <si>
    <t xml:space="preserve">Sterilių apklotų komplektai: </t>
  </si>
  <si>
    <t>28.1</t>
  </si>
  <si>
    <t xml:space="preserve">Rinkinys Cezario operacijai. Apklotų medžiaga vienkartinio naudojimo, sterili, pagaminta iš dviejų sluoksnių: viršutinis neaustinės medžiagos sluoksnis gerai sugeria skysčius, apatinis - iš polietileno, nepralaidus. Rinkinio sudėtis  a) Apklotas Cezario pjūviui ne mažiau 230x330cm su integruota incizine plėvele 35x35 (± 5 cm) , skysčių surinkimo maišu bei vamzdelių/laidų laikikliais; b) Apklotas Mayo tipo staliukui ne mažiau 75x145 cm  - 1 vnt. c) Paklotėlis vaikui ne mažiau 75 cm x 100 cm  - 1 vnt;, d) Lipni operacinė juosta ne mažiau 9x50 cm - 1 vnt; e) Servetėles - 4 vnt; f) paklotas stalui ne mažiau 150x190 cm.   Įpakuotas viename steriliame gamykliniame įpakavime su sterilumo kontrolės sistema.  </t>
  </si>
  <si>
    <t>iki 100 vnt.</t>
  </si>
  <si>
    <t>28.2</t>
  </si>
  <si>
    <t xml:space="preserve">Universalus apklotų rinkinys. Apklotų medžiaga vienkartinio naudojimo, sterili, pagaminta iš dviejų sluoksnių: viršutinis neaustinės medžiagos sluoksnis gerai sugeria skysčius, apatinis - iš polietileno, nepralaidus. Rinkinio sudėtis: a) universalus apklotas ne mažiau 150x190 - 1 vnt; b) Apklotas lipniu kraštu ne mažiau 150x240 cm.- 1 vnt; c) Mayo tipo staliuko apklotas ne mažiau 75x145 cm.  - 1 cm, d) Apklotas lipniu kraštu ne mažiau 180x180 cm., absorbuojanti dalis ne mažiau 15x50 cm - 1 vnt., e) pagalbiniai apklotai lipniu kraštu ne mažiau 75x90 cm, absorbuojanti dalis ne mažiau 15x50 cm. - 2 vnt, f) lipni juosta ne mažiau 9x50  cm - 1 vnt; g) servetėlės - 4 vnt.   Įpakuotas viename steriliame gamykliniame įpakavime su sterilumo kontrolės sistema. </t>
  </si>
  <si>
    <t>iki 500 vnt.</t>
  </si>
  <si>
    <t>28.3</t>
  </si>
  <si>
    <t xml:space="preserve">Gimdymo priėmimo rinkinys. Vienkartinis, supakuotas viename steriliame gamykliniame įpakavime su sterilumo kontrolės sistema, lipnios apkloto dalys gerai limpa prie odos, o sulipusios tarpusavy lengvai atsiskiria, nepažeidžiant apkloto. Atitinka Medicinos Prietaisų Direktyvos 93/42/EEB ir standarto EN-13795 reikalavimus.Apklotai pagaminti iš dviejų sluoksnių medžiagos: viršutinis – pagamintas iš polipropileno neaustinės medžiagos, gerai sugeria skysčius, apatinis - visiškai nepralaidus skysčiams, pagamintas iš polietileno-polipropileno plėvelės. Rinkinys suvyniotas į krepinį popierių ir įpakuotas į sterilizavimo maišelį (minkštoje pakuotėje). Rinkinio sudėtis: Apklotas neperšlampantis  ne mažiau 75x90cm - 1 vnt.; Apklotas neperšlampantis ne mažiau 125x90cm - 1 vnt.; Chalatas chirurginis iš gerai kvėpuojančios, visiškai atsparios skysčiams medžiagos, dydis XL/L, 150cm ± 5cm 1 vnt.; Neaustinės medžiagos baltos servetėlės 20 cm ± 5 cm – 6 vnt.; Paklotas skysčiams sugerti ne mažiau 90x60 – 1 vnt.; Servetėlės marlinės 17 siūlų, 8 sluoksnių ne mažiau 7,5x7, cm - 6 vnt.; Pirštinės chirurginės lateksinės be pudros, sterilios 7,5 dydis, 2 vnt.; Vienkartinis spaustukas kūdikio bambutei 5,5 cm ± 0,5 cm plastikinis 1 vnt.; Vienkartinis popierinis centimetras kūdikiui išmatuoti 1 vnt.
</t>
  </si>
  <si>
    <t>iki 1500 rink.</t>
  </si>
  <si>
    <t>Viso 28 dalis</t>
  </si>
  <si>
    <t xml:space="preserve">             Perkamų vienkartinių medicininių priemonių (1 dalis) sąrašas</t>
  </si>
  <si>
    <t>Priemonės regioninei anestezijai</t>
  </si>
  <si>
    <t>29</t>
  </si>
  <si>
    <t xml:space="preserve">Adatos spinalinės, sterilios, plieninė adata. Skaidri, visų pusių prizminės formos (arba lygiaverte) jungtimi ir likvoro indikatoriumi, gerai matomu visose plokštumose. Reikalavimai gamybos kokybei - visi produktai turi būti pagaminti laikantis ISO 9001/EN 46001 kokybės sistemų kontrolės standartų. Turi turėti CE sertifikatus (su ženklą suteikusios institucijos kodu). </t>
  </si>
  <si>
    <t xml:space="preserve">B.Braun Spinocan*, B.Braun Melsungen AG, Vokietija. </t>
  </si>
  <si>
    <t>Adatos spinalinės, sterilios, plieninė adata. Skaidri iš visų pusių prizminės formos  jungtis su likvoro indikatoriumi, gerai matomu visose plokštumose. Visi produktai turi būti pagaminti laikantis ISO 9001/EN 46001 kokybės sistemų kontrolės standartų. CE sertifikatai bus pateikti su bendrais dokumentais. RA katalogo 10-12 psl.</t>
  </si>
  <si>
    <t>29.1</t>
  </si>
  <si>
    <t>18Gx75mm</t>
  </si>
  <si>
    <t>4501373-13</t>
  </si>
  <si>
    <t>29.2</t>
  </si>
  <si>
    <t>22Gx40 mm, ID 0,7mm</t>
  </si>
  <si>
    <t>4507401-13</t>
  </si>
  <si>
    <t>29.3</t>
  </si>
  <si>
    <t>25Gx75 mm, ID 0,6mm</t>
  </si>
  <si>
    <t>4505751-01</t>
  </si>
  <si>
    <t>Viso 29 dalis</t>
  </si>
  <si>
    <t>30.</t>
  </si>
  <si>
    <t>Adatos spinalinės. Sterilios, skaidrios, su plienine adata kuri yra skaidri visų pusių prizminės formos (arba lygiaverte) jungtimi ir likvoro indikatoriumi, gerai matomu visose plokštumose.</t>
  </si>
  <si>
    <t xml:space="preserve">B.Braun Spinocan*, Pencan*, Atraucan*B.Braun Melsungen AG, Vokietija. </t>
  </si>
  <si>
    <t>Adatos spinalinės. Sterilios, skaidrios, su plienine adata kuri yra su skaidria iš visų pusių prizminės formos jungtimi su likvoro indikatoriumi, gerai matomu visose plokštumose. RA katalogo 10-12 psl.</t>
  </si>
  <si>
    <t>30.1</t>
  </si>
  <si>
    <t>Quincke tipo (arba analogiški) 18G 1.3mm x 90±2mm</t>
  </si>
  <si>
    <t>4501390-01</t>
  </si>
  <si>
    <t>Quincke tipo 18G 1.3mm x 88mm</t>
  </si>
  <si>
    <t>30.2</t>
  </si>
  <si>
    <t>Quincke tipo (arba analogiški) 19G 1.1mm x 90±2mm</t>
  </si>
  <si>
    <t>iki 300 vnt</t>
  </si>
  <si>
    <t>4501195-13</t>
  </si>
  <si>
    <t>Quincke tipo 19G 1.1mm x 88mm</t>
  </si>
  <si>
    <t>30.3</t>
  </si>
  <si>
    <t>Quincke tipo (arba analogiški) 20G 0.9mm x 90±2mm</t>
  </si>
  <si>
    <t>iki 24 vnt</t>
  </si>
  <si>
    <t>4509900-01</t>
  </si>
  <si>
    <t>Quincke tipo 20G 0.9mm x 88mm</t>
  </si>
  <si>
    <t>30.4</t>
  </si>
  <si>
    <t>Quincke tipo (arba analogiški) 22G 0.7mm x 90±2mm</t>
  </si>
  <si>
    <t>4507908-01</t>
  </si>
  <si>
    <t>Quincke tipo 22G 0.7mm x 88mm</t>
  </si>
  <si>
    <t>30.5</t>
  </si>
  <si>
    <t>Quincke tipo (arba analogiški) 22G 0,7mm x 40mm</t>
  </si>
  <si>
    <t>Quincke tipo 22G 0,7mm x 40mm</t>
  </si>
  <si>
    <t>30.6</t>
  </si>
  <si>
    <t>Quincke tipo (arba analogiški) 25G 0.5mm x 50±2mm</t>
  </si>
  <si>
    <t>žiūrėti gamintojo raštą</t>
  </si>
  <si>
    <t>Quincke tipo 25G 0.5mm x 50mm, žiūrėti gamintojo raštą 30.6 p.d.</t>
  </si>
  <si>
    <t>30.7</t>
  </si>
  <si>
    <t>Quincke tipo (arba analogiški) 25G 0,5mm x 90±2mm</t>
  </si>
  <si>
    <t>iki 2400 vnt</t>
  </si>
  <si>
    <t>4505905-01</t>
  </si>
  <si>
    <t>Quincke tipo 25G 0,5mm x 88mm</t>
  </si>
  <si>
    <t>30.8</t>
  </si>
  <si>
    <t>Quincke tipo (arba analogiški) 25G 0,5mm x 120mm</t>
  </si>
  <si>
    <t>4505913-13</t>
  </si>
  <si>
    <t>Quincke tipo 25G 0,5mm x 120mm</t>
  </si>
  <si>
    <t>30.9</t>
  </si>
  <si>
    <t>Quincke tipo (arba analogiški) 26G 0.45mm x 90±2mm</t>
  </si>
  <si>
    <t>4502906-01</t>
  </si>
  <si>
    <t>Quincke tipo 26G 0.45mm x 88mm</t>
  </si>
  <si>
    <t>30.10</t>
  </si>
  <si>
    <t>Quincke tipo (arba analogiški) 26G 0,45mm x 120mm</t>
  </si>
  <si>
    <t>4504917-13</t>
  </si>
  <si>
    <t>Quincke tipo 26G 0,45mm x 120mm</t>
  </si>
  <si>
    <t>30.11</t>
  </si>
  <si>
    <t>Quincke tipo (arba analogiški) 27G 0.4mm x 90±2mm</t>
  </si>
  <si>
    <t>4503902-01</t>
  </si>
  <si>
    <t>Quincke tipo 27G 0.4mm x 88mm</t>
  </si>
  <si>
    <t>30.12</t>
  </si>
  <si>
    <t>Atraucan tipo (arba analogiški) 26G 0,45mm x 90±2mm</t>
  </si>
  <si>
    <t>Atraucan tipo 26G 0,45mm x 88mm</t>
  </si>
  <si>
    <t>30.13</t>
  </si>
  <si>
    <t>Pencil tipo (arba analogiški) 25G 0,5mm x 156±2mm</t>
  </si>
  <si>
    <t>333877-05</t>
  </si>
  <si>
    <t>Pencil tipo 25G 0,5mm x 156mm</t>
  </si>
  <si>
    <t>Viso 30 dalis</t>
  </si>
  <si>
    <t>31</t>
  </si>
  <si>
    <t xml:space="preserve">Adatos laidinei anestezijai tinkančios ir suderinamos su Stimuplex aparatu. </t>
  </si>
  <si>
    <t>Stimuplex A*. B.Braun Melsungen AG, Vokietija.</t>
  </si>
  <si>
    <t>Originalios Stimuplex adatos sukūrtos  Stimuplex aparatui. RA katalogo 38 psl. ir Stimuplex gamintojo raštas</t>
  </si>
  <si>
    <t>31.1</t>
  </si>
  <si>
    <t>G20 - 0,9x150mm</t>
  </si>
  <si>
    <t>iki 12 vnt</t>
  </si>
  <si>
    <t>31.2</t>
  </si>
  <si>
    <t>G21- 0,8x100mm</t>
  </si>
  <si>
    <t>31.3</t>
  </si>
  <si>
    <t>G22 - 0,7x50mm</t>
  </si>
  <si>
    <t>Viso 31 dalis</t>
  </si>
  <si>
    <t>32</t>
  </si>
  <si>
    <r>
      <t xml:space="preserve">Epidūriniai rinkiniai </t>
    </r>
    <r>
      <rPr>
        <sz val="10"/>
        <rFont val="Times New Roman"/>
        <family val="1"/>
        <charset val="186"/>
      </rPr>
      <t>G 18: sterilūs, vienkartiniai</t>
    </r>
    <r>
      <rPr>
        <sz val="10"/>
        <rFont val="Times New Roman"/>
        <family val="1"/>
      </rPr>
      <t>. G18 Tuohy adata metalinė su sparneliais, plastikiniu mandrenu, 80mm ilgio. Kateteris pagamointas iš poliamido, graduotas, su užapvalintu, atraumatiniu galu, su šoninėmis skylutėmis, rentgenokontrastinis, elastinis be "atminties". Kateterio sujungiklis "click" tipo, be latekso komponentų, kateterio nukreipėjas.  Komplekte yra 8 ± 1 ml LOR švirkštas paraboline gradacija. Kateteris antibakterinis 0,2 mk plokščias filtras (būtinas ženklinimas ant pačio filtro), yra antibakterinis 0,2 mk plokščias filtras (būtinas ženklinimas ant pačio filtro), filtro fiksatorius. Lietuviškas parašymas ant originalios pakuotės.</t>
    </r>
  </si>
  <si>
    <t>iki 2500 vnt</t>
  </si>
  <si>
    <t>B.Braun, Perifix*451, k. 4514513.B.Braun Melsungen AG, Vokietija.</t>
  </si>
  <si>
    <t>Epidūriniai rinkiniai G 18: sterilūs, vienkartiniai. G18 Tuohy adata metalinė su sparneliais, plastikiniu mandrenu, 80mm ilgio. Kateteris pagamintas iš poliamido, graduotas, su užapvalintu, atraumatiniu galu, su šoninėmis skylutėmis, rentgenokontrastinis, elastinis be "atminties". Kateterio sujungiklis "click" tipo, be latekso komponentų, kateterio nukreipėjas.  Komplekte yra 8 ml LOR švirkštas paraboline gradacija. Kateteris antibakterinis 0,2 mk plokščias filtras (yra ženklinimas ant pačio filtro), filtro fiksatorius. Lietuviškas  vartotojo aparašymas originalioje pakuotėje. Katalogo 16-23 psl.</t>
  </si>
  <si>
    <t>Viso 32 dalis</t>
  </si>
  <si>
    <t>BENDRIEJI REIKALAVIMAI PRIEMONĖMS</t>
  </si>
  <si>
    <t>1.</t>
  </si>
  <si>
    <t>Vienai/visai pozicijai siūlyti produktą tik iš vieno gamintojo.</t>
  </si>
  <si>
    <t>2.</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</si>
  <si>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</si>
  <si>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3.</t>
  </si>
  <si>
    <t>Prekių kokybė turi atitikti Europos Sąjungos ar tarptautinius standartus. Pateikiami: CE sertifikatai arba lygiaverčiai dokumentai. Pateikiama skaitmeninė dokumento kopija.</t>
  </si>
  <si>
    <t>4.</t>
  </si>
  <si>
    <t>Ligoninei pareikalavus tiekėjas per 3 darbo dienas privalo pateikti pavyzdžius. Negavusi laiku pavyzdžių ligoninė turi teisę pasirinkti kitą tiekėją. Pastaba - prekių pavyzdžiai yra reikalingi išbandymui, jie negrąžinami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</si>
</sst>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10"/>
      <name val="Times New Roman"/>
      <family val="1"/>
    </font>
    <font>
      <sz val="10"/>
      <name val="Calibri"/>
      <family val="2"/>
      <charset val="186"/>
      <scheme val="minor"/>
    </font>
    <font>
      <sz val="10"/>
      <color theme="1"/>
      <name val="Times New Roman"/>
      <family val="1"/>
      <charset val="186"/>
    </font>
    <font>
      <b/>
      <sz val="10"/>
      <name val="Times New Roman"/>
      <family val="1"/>
      <charset val="204"/>
    </font>
    <font>
      <sz val="10"/>
      <name val="Calibri"/>
      <family val="2"/>
      <charset val="186"/>
    </font>
    <font>
      <sz val="8"/>
      <name val="Calibri"/>
      <family val="2"/>
      <charset val="186"/>
      <scheme val="minor"/>
    </font>
    <font>
      <sz val="12"/>
      <name val="Times New Roman"/>
      <family val="1"/>
      <charset val="186"/>
    </font>
    <font>
      <sz val="10"/>
      <color theme="1"/>
      <name val="Calibri"/>
      <family val="2"/>
      <charset val="186"/>
      <scheme val="minor"/>
    </font>
    <font>
      <b/>
      <sz val="11"/>
      <name val="Times New Roman"/>
      <family val="1"/>
      <charset val="186"/>
    </font>
    <font>
      <b/>
      <sz val="10"/>
      <name val="Calibri"/>
      <family val="2"/>
      <charset val="186"/>
      <scheme val="minor"/>
    </font>
    <font>
      <sz val="11"/>
      <name val="Calibri"/>
      <family val="2"/>
      <charset val="186"/>
    </font>
    <font>
      <b/>
      <sz val="13"/>
      <name val="Times New Roman"/>
      <family val="1"/>
      <charset val="186"/>
    </font>
    <font>
      <sz val="12"/>
      <color theme="1"/>
      <name val="Calibri"/>
      <family val="2"/>
      <charset val="186"/>
      <scheme val="minor"/>
    </font>
    <font>
      <sz val="10"/>
      <color rgb="FFFF0000"/>
      <name val="Times New Roman"/>
      <family val="1"/>
      <charset val="186"/>
    </font>
  </fonts>
  <fills count="9">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12" fillId="0" borderId="0" applyFont="0" applyFill="0" applyBorder="0" applyAlignment="0" applyProtection="0"/>
  </cellStyleXfs>
  <cellXfs count="190">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49" fontId="3" fillId="0" borderId="1" xfId="0" applyNumberFormat="1"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49" fontId="1"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0" fontId="1" fillId="0" borderId="1" xfId="0" applyFont="1" applyBorder="1" applyAlignment="1">
      <alignment horizontal="center" vertical="top"/>
    </xf>
    <xf numFmtId="0" fontId="1" fillId="2" borderId="1" xfId="0" applyFont="1" applyFill="1" applyBorder="1" applyAlignment="1">
      <alignment horizontal="center" vertical="top" wrapText="1"/>
    </xf>
    <xf numFmtId="0" fontId="1" fillId="0" borderId="0" xfId="0" applyFont="1" applyAlignment="1">
      <alignment horizontal="center" vertical="top" wrapText="1"/>
    </xf>
    <xf numFmtId="0" fontId="6" fillId="0" borderId="0" xfId="0" applyFont="1" applyAlignment="1">
      <alignment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0" fontId="6" fillId="0" borderId="0" xfId="0" applyFont="1"/>
    <xf numFmtId="0" fontId="6" fillId="0" borderId="0" xfId="0" applyFont="1" applyAlignment="1">
      <alignment vertical="top"/>
    </xf>
    <xf numFmtId="0" fontId="2" fillId="0" borderId="0" xfId="0" applyFont="1" applyAlignment="1">
      <alignment horizontal="left" vertical="top" wrapText="1"/>
    </xf>
    <xf numFmtId="49" fontId="8" fillId="2" borderId="1" xfId="0" applyNumberFormat="1" applyFont="1" applyFill="1" applyBorder="1" applyAlignment="1">
      <alignment horizontal="center" vertical="top" wrapText="1"/>
    </xf>
    <xf numFmtId="0" fontId="8" fillId="3" borderId="1" xfId="0" applyFont="1" applyFill="1" applyBorder="1" applyAlignment="1">
      <alignment horizontal="center" vertical="top"/>
    </xf>
    <xf numFmtId="0" fontId="6" fillId="3" borderId="1" xfId="0" applyFont="1" applyFill="1" applyBorder="1" applyAlignment="1">
      <alignment vertical="top" wrapText="1"/>
    </xf>
    <xf numFmtId="0" fontId="6" fillId="0" borderId="0" xfId="0" applyFont="1" applyAlignment="1">
      <alignment vertical="top" wrapText="1"/>
    </xf>
    <xf numFmtId="0" fontId="0" fillId="0" borderId="0" xfId="0" applyAlignment="1">
      <alignment vertical="top"/>
    </xf>
    <xf numFmtId="0" fontId="9" fillId="0" borderId="0" xfId="0" applyFont="1" applyAlignment="1">
      <alignment vertical="top"/>
    </xf>
    <xf numFmtId="49" fontId="4"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49" fontId="3"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xf>
    <xf numFmtId="0" fontId="1" fillId="5" borderId="1" xfId="0" applyFont="1" applyFill="1" applyBorder="1" applyAlignment="1">
      <alignment vertical="top"/>
    </xf>
    <xf numFmtId="0" fontId="1" fillId="0" borderId="1" xfId="0" applyFont="1" applyBorder="1" applyAlignment="1">
      <alignment vertical="top" wrapText="1"/>
    </xf>
    <xf numFmtId="49" fontId="1" fillId="4" borderId="0" xfId="0" applyNumberFormat="1" applyFont="1" applyFill="1" applyAlignment="1">
      <alignment horizontal="left" vertical="top"/>
    </xf>
    <xf numFmtId="49" fontId="3" fillId="4" borderId="1" xfId="0" applyNumberFormat="1" applyFont="1" applyFill="1" applyBorder="1" applyAlignment="1">
      <alignment horizontal="center" vertical="top" wrapText="1"/>
    </xf>
    <xf numFmtId="49" fontId="1" fillId="4" borderId="1" xfId="0" applyNumberFormat="1" applyFont="1" applyFill="1" applyBorder="1" applyAlignment="1">
      <alignment horizontal="center" vertical="top" wrapText="1"/>
    </xf>
    <xf numFmtId="0" fontId="1" fillId="4" borderId="0" xfId="0" applyFont="1" applyFill="1" applyAlignment="1">
      <alignment vertical="top"/>
    </xf>
    <xf numFmtId="0" fontId="1" fillId="6" borderId="1" xfId="0" applyFont="1" applyFill="1" applyBorder="1" applyAlignment="1">
      <alignment vertical="top" wrapText="1"/>
    </xf>
    <xf numFmtId="9" fontId="14" fillId="3" borderId="1" xfId="1" applyFont="1" applyFill="1" applyBorder="1" applyAlignment="1">
      <alignment vertical="top"/>
    </xf>
    <xf numFmtId="0" fontId="0" fillId="0" borderId="0" xfId="0" applyAlignment="1">
      <alignment wrapText="1"/>
    </xf>
    <xf numFmtId="0" fontId="9" fillId="0" borderId="0" xfId="0" applyFont="1" applyAlignment="1">
      <alignment horizontal="center" vertical="top"/>
    </xf>
    <xf numFmtId="0" fontId="9" fillId="4" borderId="0" xfId="0" applyFont="1" applyFill="1" applyAlignment="1">
      <alignment horizontal="center" vertical="top"/>
    </xf>
    <xf numFmtId="0" fontId="9" fillId="4" borderId="0" xfId="0" applyFont="1" applyFill="1" applyAlignment="1">
      <alignment vertical="top"/>
    </xf>
    <xf numFmtId="0" fontId="15" fillId="0" borderId="0" xfId="0" applyFont="1" applyAlignment="1">
      <alignment horizontal="right" vertical="top"/>
    </xf>
    <xf numFmtId="0" fontId="13" fillId="0" borderId="0" xfId="0" applyFont="1" applyAlignment="1">
      <alignment vertical="top"/>
    </xf>
    <xf numFmtId="0" fontId="11" fillId="0" borderId="0" xfId="0" applyFont="1" applyAlignment="1">
      <alignment vertical="top"/>
    </xf>
    <xf numFmtId="0" fontId="11" fillId="4" borderId="0" xfId="0" applyFont="1" applyFill="1" applyAlignment="1">
      <alignment horizontal="center" vertical="top"/>
    </xf>
    <xf numFmtId="0" fontId="11" fillId="4" borderId="0" xfId="0" applyFont="1" applyFill="1" applyAlignment="1">
      <alignment vertical="top"/>
    </xf>
    <xf numFmtId="0" fontId="16" fillId="0" borderId="0" xfId="0" applyFont="1" applyAlignment="1">
      <alignment vertical="top"/>
    </xf>
    <xf numFmtId="0" fontId="11" fillId="0" borderId="0" xfId="0" applyFont="1" applyAlignment="1">
      <alignment horizontal="right" vertical="top"/>
    </xf>
    <xf numFmtId="0" fontId="17" fillId="0" borderId="0" xfId="0" applyFont="1"/>
    <xf numFmtId="0" fontId="1" fillId="4" borderId="1" xfId="0" applyFont="1" applyFill="1" applyBorder="1" applyAlignment="1">
      <alignment horizontal="left" vertical="top" wrapText="1"/>
    </xf>
    <xf numFmtId="49" fontId="3" fillId="7" borderId="1" xfId="0" applyNumberFormat="1" applyFont="1" applyFill="1" applyBorder="1" applyAlignment="1">
      <alignment horizontal="center" vertical="top" wrapText="1"/>
    </xf>
    <xf numFmtId="0" fontId="3" fillId="7" borderId="1" xfId="0" applyFont="1" applyFill="1" applyBorder="1" applyAlignment="1">
      <alignment horizontal="right" vertical="top" wrapText="1"/>
    </xf>
    <xf numFmtId="0" fontId="1" fillId="7" borderId="1" xfId="0" applyFont="1" applyFill="1" applyBorder="1" applyAlignment="1">
      <alignment vertical="top" wrapText="1"/>
    </xf>
    <xf numFmtId="0" fontId="1" fillId="7" borderId="1" xfId="0" applyFont="1" applyFill="1" applyBorder="1" applyAlignment="1">
      <alignment horizontal="center" vertical="top" wrapText="1"/>
    </xf>
    <xf numFmtId="0" fontId="1" fillId="7" borderId="1" xfId="0" applyFont="1" applyFill="1" applyBorder="1" applyAlignment="1">
      <alignment vertical="top"/>
    </xf>
    <xf numFmtId="0" fontId="3" fillId="7" borderId="1" xfId="0" applyFont="1" applyFill="1" applyBorder="1" applyAlignment="1">
      <alignment vertical="top"/>
    </xf>
    <xf numFmtId="49" fontId="1" fillId="7" borderId="1" xfId="0" applyNumberFormat="1" applyFont="1" applyFill="1" applyBorder="1" applyAlignment="1">
      <alignment horizontal="center" vertical="top" wrapText="1"/>
    </xf>
    <xf numFmtId="0" fontId="3" fillId="7" borderId="1" xfId="0" applyFont="1" applyFill="1" applyBorder="1" applyAlignment="1">
      <alignment horizontal="center" vertical="top" wrapText="1"/>
    </xf>
    <xf numFmtId="49" fontId="5" fillId="7" borderId="1" xfId="0" applyNumberFormat="1" applyFont="1" applyFill="1" applyBorder="1" applyAlignment="1">
      <alignment horizontal="center" vertical="top" wrapText="1"/>
    </xf>
    <xf numFmtId="0" fontId="5" fillId="7" borderId="4" xfId="0" applyFont="1" applyFill="1" applyBorder="1" applyAlignment="1">
      <alignment horizontal="justify" vertical="top" wrapText="1"/>
    </xf>
    <xf numFmtId="0" fontId="5" fillId="7" borderId="1" xfId="0" applyFont="1" applyFill="1" applyBorder="1" applyAlignment="1">
      <alignment horizontal="center" vertical="top"/>
    </xf>
    <xf numFmtId="0" fontId="5" fillId="7" borderId="1" xfId="0" applyFont="1" applyFill="1" applyBorder="1" applyAlignment="1">
      <alignment vertical="top"/>
    </xf>
    <xf numFmtId="0" fontId="5" fillId="7" borderId="4" xfId="0" applyFont="1" applyFill="1" applyBorder="1" applyAlignment="1">
      <alignment horizontal="left" vertical="top" wrapText="1"/>
    </xf>
    <xf numFmtId="0" fontId="5" fillId="7" borderId="1" xfId="0" applyFont="1" applyFill="1" applyBorder="1" applyAlignment="1">
      <alignment horizontal="center" vertical="top" wrapText="1"/>
    </xf>
    <xf numFmtId="0" fontId="5" fillId="7" borderId="1" xfId="0" applyFont="1" applyFill="1" applyBorder="1" applyAlignment="1">
      <alignment vertical="top" wrapText="1"/>
    </xf>
    <xf numFmtId="0" fontId="3" fillId="4" borderId="1" xfId="0" applyFont="1" applyFill="1" applyBorder="1" applyAlignment="1">
      <alignment horizontal="center" vertical="top" wrapText="1"/>
    </xf>
    <xf numFmtId="0" fontId="5" fillId="0" borderId="4" xfId="0" applyFont="1" applyBorder="1" applyAlignment="1">
      <alignment vertical="top" wrapText="1"/>
    </xf>
    <xf numFmtId="0" fontId="18" fillId="0" borderId="0" xfId="0" applyFont="1" applyAlignment="1">
      <alignment vertical="top"/>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5" fillId="0" borderId="1" xfId="0" applyFont="1" applyBorder="1" applyAlignment="1">
      <alignment vertical="top" wrapText="1"/>
    </xf>
    <xf numFmtId="0" fontId="1" fillId="0" borderId="4" xfId="0" applyFont="1" applyBorder="1" applyAlignment="1">
      <alignment horizontal="center" vertical="top" wrapText="1"/>
    </xf>
    <xf numFmtId="0" fontId="7" fillId="0" borderId="1" xfId="0" applyFont="1" applyBorder="1" applyAlignment="1">
      <alignment vertical="top" wrapText="1"/>
    </xf>
    <xf numFmtId="0" fontId="5" fillId="0" borderId="5" xfId="0" applyFont="1" applyBorder="1" applyAlignment="1">
      <alignment vertical="top" wrapText="1"/>
    </xf>
    <xf numFmtId="0" fontId="0" fillId="0" borderId="1" xfId="0" applyBorder="1" applyAlignment="1">
      <alignment wrapText="1"/>
    </xf>
    <xf numFmtId="2" fontId="5" fillId="0" borderId="1" xfId="0" applyNumberFormat="1" applyFont="1" applyBorder="1" applyAlignment="1">
      <alignment vertical="top"/>
    </xf>
    <xf numFmtId="2" fontId="1" fillId="0" borderId="1" xfId="0" applyNumberFormat="1" applyFont="1" applyBorder="1" applyAlignment="1">
      <alignment vertical="top"/>
    </xf>
    <xf numFmtId="2" fontId="3" fillId="7" borderId="1" xfId="0" applyNumberFormat="1" applyFont="1" applyFill="1" applyBorder="1" applyAlignment="1">
      <alignment vertical="top"/>
    </xf>
    <xf numFmtId="2" fontId="14" fillId="3" borderId="1" xfId="0" applyNumberFormat="1" applyFont="1" applyFill="1" applyBorder="1" applyAlignment="1">
      <alignment vertical="top"/>
    </xf>
    <xf numFmtId="2" fontId="3" fillId="3" borderId="1" xfId="0" applyNumberFormat="1" applyFont="1" applyFill="1" applyBorder="1" applyAlignment="1">
      <alignment vertical="top"/>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8" fillId="3" borderId="2" xfId="0" applyFont="1" applyFill="1" applyBorder="1" applyAlignment="1">
      <alignment horizontal="right" vertical="top" wrapText="1"/>
    </xf>
    <xf numFmtId="0" fontId="8" fillId="3" borderId="3" xfId="0" applyFont="1" applyFill="1" applyBorder="1" applyAlignment="1">
      <alignment horizontal="right" vertical="top" wrapText="1"/>
    </xf>
    <xf numFmtId="0" fontId="8" fillId="3" borderId="4" xfId="0" applyFont="1" applyFill="1" applyBorder="1" applyAlignment="1">
      <alignment horizontal="right"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7" borderId="2" xfId="0" applyFont="1" applyFill="1" applyBorder="1" applyAlignment="1">
      <alignment horizontal="right" vertical="top" wrapText="1"/>
    </xf>
    <xf numFmtId="0" fontId="3" fillId="7" borderId="3" xfId="0" applyFont="1" applyFill="1" applyBorder="1" applyAlignment="1">
      <alignment horizontal="right" vertical="top" wrapText="1"/>
    </xf>
    <xf numFmtId="0" fontId="3" fillId="7" borderId="4" xfId="0" applyFont="1" applyFill="1" applyBorder="1" applyAlignment="1">
      <alignment horizontal="righ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justify" vertical="top" wrapText="1"/>
    </xf>
    <xf numFmtId="0" fontId="3" fillId="8" borderId="2" xfId="0" applyFont="1" applyFill="1" applyBorder="1" applyAlignment="1">
      <alignment horizontal="right" vertical="top" wrapText="1"/>
    </xf>
    <xf numFmtId="0" fontId="3" fillId="8" borderId="3" xfId="0" applyFont="1" applyFill="1" applyBorder="1" applyAlignment="1">
      <alignment horizontal="right" vertical="top" wrapText="1"/>
    </xf>
    <xf numFmtId="0" fontId="3" fillId="8" borderId="4" xfId="0" applyFont="1" applyFill="1" applyBorder="1" applyAlignment="1">
      <alignment horizontal="right" vertical="top" wrapText="1"/>
    </xf>
    <xf numFmtId="0" fontId="3" fillId="5" borderId="1" xfId="0" applyFont="1" applyFill="1" applyBorder="1" applyAlignment="1">
      <alignment horizontal="center"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5" fillId="0" borderId="1" xfId="0" applyFont="1" applyBorder="1" applyAlignment="1">
      <alignment horizontal="justify" vertical="top" wrapText="1"/>
    </xf>
    <xf numFmtId="0" fontId="5" fillId="0" borderId="1" xfId="0" applyFont="1" applyBorder="1" applyAlignment="1">
      <alignmen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11" fillId="0" borderId="0" xfId="0" applyFont="1" applyAlignment="1">
      <alignment horizontal="left" vertical="top"/>
    </xf>
    <xf numFmtId="0" fontId="11" fillId="0" borderId="0" xfId="0" applyFont="1" applyAlignment="1">
      <alignment horizontal="left" vertical="top" wrapText="1"/>
    </xf>
    <xf numFmtId="49" fontId="1" fillId="0" borderId="0" xfId="0" applyNumberFormat="1" applyFont="1" applyFill="1" applyAlignment="1">
      <alignment horizontal="left" vertical="top"/>
    </xf>
    <xf numFmtId="0" fontId="2" fillId="0" borderId="0" xfId="0" applyFont="1" applyFill="1" applyAlignment="1">
      <alignment horizontal="left" vertical="top"/>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1" fillId="0" borderId="0" xfId="0" applyFont="1" applyFill="1" applyAlignment="1">
      <alignment horizontal="left" vertical="top"/>
    </xf>
    <xf numFmtId="0" fontId="0" fillId="0" borderId="0" xfId="0" applyFill="1"/>
    <xf numFmtId="49" fontId="1" fillId="0" borderId="0" xfId="0" applyNumberFormat="1" applyFont="1" applyFill="1" applyAlignment="1">
      <alignment horizontal="center" vertical="top"/>
    </xf>
    <xf numFmtId="0" fontId="1" fillId="0" borderId="0" xfId="0" applyFont="1" applyFill="1" applyAlignment="1">
      <alignment vertical="top" wrapText="1"/>
    </xf>
    <xf numFmtId="0" fontId="1" fillId="0" borderId="0" xfId="0" applyFont="1" applyFill="1" applyAlignment="1">
      <alignment vertical="top"/>
    </xf>
    <xf numFmtId="49" fontId="3" fillId="0" borderId="1"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4" xfId="0" applyFont="1" applyFill="1" applyBorder="1" applyAlignment="1">
      <alignment horizontal="center" vertical="top" wrapText="1"/>
    </xf>
    <xf numFmtId="0" fontId="7" fillId="0" borderId="0" xfId="0" applyFont="1" applyFill="1"/>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top"/>
    </xf>
    <xf numFmtId="0" fontId="1" fillId="0" borderId="2" xfId="0" applyFont="1" applyFill="1" applyBorder="1" applyAlignment="1">
      <alignment horizontal="justify" vertical="top" wrapText="1"/>
    </xf>
    <xf numFmtId="0" fontId="1" fillId="0" borderId="3" xfId="0" applyFont="1" applyFill="1" applyBorder="1" applyAlignment="1">
      <alignment horizontal="justify" vertical="top" wrapText="1"/>
    </xf>
    <xf numFmtId="0" fontId="1" fillId="0" borderId="4" xfId="0" applyFont="1" applyFill="1" applyBorder="1" applyAlignment="1">
      <alignment horizontal="justify" vertical="top" wrapText="1"/>
    </xf>
    <xf numFmtId="0" fontId="1" fillId="0" borderId="1" xfId="0" applyFont="1" applyFill="1" applyBorder="1" applyAlignment="1">
      <alignment vertical="top" wrapText="1"/>
    </xf>
    <xf numFmtId="49"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vertical="top"/>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right" vertical="top"/>
    </xf>
    <xf numFmtId="2" fontId="1" fillId="0" borderId="1" xfId="0" applyNumberFormat="1" applyFont="1" applyFill="1" applyBorder="1" applyAlignment="1">
      <alignment horizontal="right" vertical="top"/>
    </xf>
    <xf numFmtId="164" fontId="1" fillId="0" borderId="1" xfId="0" applyNumberFormat="1" applyFont="1" applyFill="1" applyBorder="1" applyAlignment="1">
      <alignment horizontal="right" vertical="top"/>
    </xf>
    <xf numFmtId="0" fontId="3" fillId="0" borderId="2" xfId="0" applyFont="1" applyFill="1" applyBorder="1" applyAlignment="1">
      <alignment horizontal="right" vertical="top" wrapText="1"/>
    </xf>
    <xf numFmtId="0" fontId="3" fillId="0" borderId="3" xfId="0" applyFont="1" applyFill="1" applyBorder="1" applyAlignment="1">
      <alignment horizontal="right" vertical="top" wrapText="1"/>
    </xf>
    <xf numFmtId="0" fontId="3" fillId="0" borderId="4" xfId="0" applyFont="1" applyFill="1" applyBorder="1" applyAlignment="1">
      <alignment horizontal="right" vertical="top" wrapText="1"/>
    </xf>
    <xf numFmtId="9" fontId="1" fillId="0" borderId="1" xfId="1" applyFont="1" applyFill="1" applyBorder="1" applyAlignment="1">
      <alignment vertical="top"/>
    </xf>
    <xf numFmtId="2" fontId="3" fillId="0" borderId="1" xfId="0" applyNumberFormat="1" applyFont="1" applyFill="1" applyBorder="1" applyAlignment="1">
      <alignment vertical="top"/>
    </xf>
    <xf numFmtId="0" fontId="1" fillId="0" borderId="0" xfId="0" applyFont="1" applyFill="1" applyAlignment="1">
      <alignment wrapText="1"/>
    </xf>
    <xf numFmtId="0" fontId="6" fillId="0" borderId="0" xfId="0" applyFont="1" applyFill="1" applyAlignment="1">
      <alignment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
  <sheetViews>
    <sheetView zoomScaleNormal="100" workbookViewId="0">
      <selection activeCell="B15" sqref="B15:G15"/>
    </sheetView>
  </sheetViews>
  <sheetFormatPr defaultRowHeight="12.75" x14ac:dyDescent="0.2"/>
  <cols>
    <col min="1" max="1" width="9.28515625" style="156" customWidth="1"/>
    <col min="2" max="2" width="49.85546875" style="156" customWidth="1"/>
    <col min="3" max="5" width="9.140625" style="156" hidden="1" customWidth="1"/>
    <col min="6" max="6" width="8.42578125" style="156" hidden="1" customWidth="1"/>
    <col min="7" max="7" width="9.28515625" style="156" hidden="1" customWidth="1"/>
    <col min="8" max="8" width="12.28515625" style="189" customWidth="1"/>
    <col min="9" max="9" width="12.85546875" style="156" customWidth="1"/>
    <col min="10" max="10" width="23.85546875" style="156" customWidth="1"/>
    <col min="11" max="11" width="7.85546875" style="156" customWidth="1"/>
    <col min="12" max="12" width="8.42578125" style="156" bestFit="1" customWidth="1"/>
    <col min="13" max="13" width="7" style="156" customWidth="1"/>
    <col min="14" max="14" width="10.42578125" style="156" bestFit="1" customWidth="1"/>
    <col min="15" max="16384" width="9.140625" style="156"/>
  </cols>
  <sheetData>
    <row r="1" spans="1:14" ht="22.5" x14ac:dyDescent="0.2">
      <c r="A1" s="151"/>
      <c r="B1" s="152" t="s">
        <v>0</v>
      </c>
      <c r="C1" s="153"/>
      <c r="D1" s="153"/>
      <c r="E1" s="153"/>
      <c r="F1" s="153"/>
      <c r="G1" s="153"/>
      <c r="H1" s="154"/>
      <c r="I1" s="155"/>
      <c r="J1" s="155"/>
      <c r="K1" s="155"/>
      <c r="L1" s="152"/>
    </row>
    <row r="2" spans="1:14" x14ac:dyDescent="0.2">
      <c r="A2" s="157"/>
      <c r="B2" s="158"/>
      <c r="C2" s="158"/>
      <c r="D2" s="158"/>
      <c r="E2" s="158"/>
      <c r="F2" s="158"/>
      <c r="G2" s="158"/>
      <c r="H2" s="154"/>
      <c r="I2" s="159"/>
      <c r="J2" s="159"/>
      <c r="K2" s="159"/>
      <c r="L2" s="159"/>
      <c r="M2" s="159"/>
    </row>
    <row r="3" spans="1:14" ht="89.25" x14ac:dyDescent="0.2">
      <c r="A3" s="160" t="s">
        <v>1</v>
      </c>
      <c r="B3" s="161" t="s">
        <v>2</v>
      </c>
      <c r="C3" s="162"/>
      <c r="D3" s="162"/>
      <c r="E3" s="162"/>
      <c r="F3" s="162"/>
      <c r="G3" s="163"/>
      <c r="H3" s="164" t="s">
        <v>3</v>
      </c>
      <c r="I3" s="165" t="s">
        <v>4</v>
      </c>
      <c r="J3" s="164" t="s">
        <v>5</v>
      </c>
      <c r="K3" s="164" t="s">
        <v>6</v>
      </c>
      <c r="L3" s="164" t="s">
        <v>7</v>
      </c>
      <c r="M3" s="164" t="s">
        <v>8</v>
      </c>
      <c r="N3" s="164" t="s">
        <v>9</v>
      </c>
    </row>
    <row r="4" spans="1:14" x14ac:dyDescent="0.2">
      <c r="A4" s="160" t="s">
        <v>10</v>
      </c>
      <c r="B4" s="167">
        <v>2</v>
      </c>
      <c r="C4" s="168"/>
      <c r="D4" s="168"/>
      <c r="E4" s="168"/>
      <c r="F4" s="168"/>
      <c r="G4" s="165"/>
      <c r="H4" s="164">
        <v>3</v>
      </c>
      <c r="I4" s="165">
        <v>4</v>
      </c>
      <c r="J4" s="164">
        <v>5</v>
      </c>
      <c r="K4" s="164">
        <v>6</v>
      </c>
      <c r="L4" s="164">
        <v>7</v>
      </c>
      <c r="M4" s="164">
        <v>8</v>
      </c>
      <c r="N4" s="164">
        <v>9</v>
      </c>
    </row>
    <row r="5" spans="1:14" x14ac:dyDescent="0.2">
      <c r="A5" s="160" t="s">
        <v>11</v>
      </c>
      <c r="B5" s="161" t="s">
        <v>12</v>
      </c>
      <c r="C5" s="162"/>
      <c r="D5" s="162"/>
      <c r="E5" s="162"/>
      <c r="F5" s="162"/>
      <c r="G5" s="163"/>
      <c r="H5" s="169"/>
      <c r="I5" s="170"/>
      <c r="J5" s="170"/>
      <c r="K5" s="170"/>
      <c r="L5" s="170"/>
      <c r="M5" s="170"/>
      <c r="N5" s="170"/>
    </row>
    <row r="6" spans="1:14" ht="87.75" customHeight="1" x14ac:dyDescent="0.2">
      <c r="A6" s="160" t="s">
        <v>13</v>
      </c>
      <c r="B6" s="171" t="s">
        <v>14</v>
      </c>
      <c r="C6" s="172"/>
      <c r="D6" s="172"/>
      <c r="E6" s="172"/>
      <c r="F6" s="172"/>
      <c r="G6" s="173"/>
      <c r="H6" s="169"/>
      <c r="I6" s="174" t="s">
        <v>15</v>
      </c>
      <c r="J6" s="174" t="s">
        <v>16</v>
      </c>
      <c r="K6" s="170"/>
      <c r="L6" s="170"/>
      <c r="M6" s="170"/>
      <c r="N6" s="170"/>
    </row>
    <row r="7" spans="1:14" x14ac:dyDescent="0.2">
      <c r="A7" s="175" t="s">
        <v>17</v>
      </c>
      <c r="B7" s="171" t="s">
        <v>18</v>
      </c>
      <c r="C7" s="172"/>
      <c r="D7" s="172"/>
      <c r="E7" s="172"/>
      <c r="F7" s="172"/>
      <c r="G7" s="173"/>
      <c r="H7" s="169" t="s">
        <v>19</v>
      </c>
      <c r="I7" s="170" t="s">
        <v>20</v>
      </c>
      <c r="J7" s="170" t="s">
        <v>21</v>
      </c>
      <c r="K7" s="170">
        <v>0.33</v>
      </c>
      <c r="L7" s="176">
        <f>K7*700</f>
        <v>231</v>
      </c>
      <c r="M7" s="170">
        <v>5</v>
      </c>
      <c r="N7" s="176">
        <f>L7*1.05</f>
        <v>242.55</v>
      </c>
    </row>
    <row r="8" spans="1:14" x14ac:dyDescent="0.2">
      <c r="A8" s="175" t="s">
        <v>22</v>
      </c>
      <c r="B8" s="171" t="s">
        <v>23</v>
      </c>
      <c r="C8" s="172"/>
      <c r="D8" s="172"/>
      <c r="E8" s="172"/>
      <c r="F8" s="172"/>
      <c r="G8" s="173"/>
      <c r="H8" s="169" t="s">
        <v>24</v>
      </c>
      <c r="I8" s="170" t="s">
        <v>20</v>
      </c>
      <c r="J8" s="170" t="s">
        <v>21</v>
      </c>
      <c r="K8" s="170">
        <v>0.33</v>
      </c>
      <c r="L8" s="176">
        <f>K8*12000</f>
        <v>3960</v>
      </c>
      <c r="M8" s="170">
        <v>5</v>
      </c>
      <c r="N8" s="176">
        <f t="shared" ref="N8:N16" si="0">L8*1.05</f>
        <v>4158</v>
      </c>
    </row>
    <row r="9" spans="1:14" x14ac:dyDescent="0.2">
      <c r="A9" s="175" t="s">
        <v>25</v>
      </c>
      <c r="B9" s="171" t="s">
        <v>26</v>
      </c>
      <c r="C9" s="172"/>
      <c r="D9" s="172"/>
      <c r="E9" s="172"/>
      <c r="F9" s="172"/>
      <c r="G9" s="173"/>
      <c r="H9" s="169" t="s">
        <v>27</v>
      </c>
      <c r="I9" s="170" t="s">
        <v>20</v>
      </c>
      <c r="J9" s="170" t="s">
        <v>21</v>
      </c>
      <c r="K9" s="170">
        <v>0.33</v>
      </c>
      <c r="L9" s="176">
        <f>K9*65000</f>
        <v>21450</v>
      </c>
      <c r="M9" s="170">
        <v>5</v>
      </c>
      <c r="N9" s="176">
        <f t="shared" si="0"/>
        <v>22522.5</v>
      </c>
    </row>
    <row r="10" spans="1:14" ht="12.75" customHeight="1" x14ac:dyDescent="0.2">
      <c r="A10" s="175" t="s">
        <v>28</v>
      </c>
      <c r="B10" s="171" t="s">
        <v>29</v>
      </c>
      <c r="C10" s="172"/>
      <c r="D10" s="172"/>
      <c r="E10" s="172"/>
      <c r="F10" s="172"/>
      <c r="G10" s="173"/>
      <c r="H10" s="169" t="s">
        <v>30</v>
      </c>
      <c r="I10" s="170" t="s">
        <v>20</v>
      </c>
      <c r="J10" s="170" t="s">
        <v>21</v>
      </c>
      <c r="K10" s="170">
        <v>0.33</v>
      </c>
      <c r="L10" s="176">
        <f>K10*25000</f>
        <v>8250</v>
      </c>
      <c r="M10" s="170">
        <v>5</v>
      </c>
      <c r="N10" s="176">
        <f t="shared" si="0"/>
        <v>8662.5</v>
      </c>
    </row>
    <row r="11" spans="1:14" x14ac:dyDescent="0.2">
      <c r="A11" s="175" t="s">
        <v>31</v>
      </c>
      <c r="B11" s="171" t="s">
        <v>32</v>
      </c>
      <c r="C11" s="172"/>
      <c r="D11" s="172"/>
      <c r="E11" s="172"/>
      <c r="F11" s="172"/>
      <c r="G11" s="173"/>
      <c r="H11" s="169" t="s">
        <v>33</v>
      </c>
      <c r="I11" s="170" t="s">
        <v>34</v>
      </c>
      <c r="J11" s="170" t="s">
        <v>21</v>
      </c>
      <c r="K11" s="170">
        <v>0.33</v>
      </c>
      <c r="L11" s="176">
        <f>K11*8000</f>
        <v>2640</v>
      </c>
      <c r="M11" s="170">
        <v>5</v>
      </c>
      <c r="N11" s="176">
        <f t="shared" si="0"/>
        <v>2772</v>
      </c>
    </row>
    <row r="12" spans="1:14" ht="77.25" customHeight="1" x14ac:dyDescent="0.2">
      <c r="A12" s="160" t="s">
        <v>35</v>
      </c>
      <c r="B12" s="171" t="s">
        <v>36</v>
      </c>
      <c r="C12" s="172"/>
      <c r="D12" s="172"/>
      <c r="E12" s="172"/>
      <c r="F12" s="172"/>
      <c r="G12" s="173"/>
      <c r="H12" s="177" t="s">
        <v>37</v>
      </c>
      <c r="I12" s="178" t="s">
        <v>38</v>
      </c>
      <c r="J12" s="179" t="s">
        <v>39</v>
      </c>
      <c r="K12" s="180">
        <v>6.9</v>
      </c>
      <c r="L12" s="181">
        <f>K12*50</f>
        <v>345</v>
      </c>
      <c r="M12" s="180">
        <v>5</v>
      </c>
      <c r="N12" s="182">
        <f t="shared" si="0"/>
        <v>362.25</v>
      </c>
    </row>
    <row r="13" spans="1:14" ht="83.25" customHeight="1" x14ac:dyDescent="0.2">
      <c r="A13" s="160" t="s">
        <v>40</v>
      </c>
      <c r="B13" s="171" t="s">
        <v>41</v>
      </c>
      <c r="C13" s="172"/>
      <c r="D13" s="172"/>
      <c r="E13" s="172"/>
      <c r="F13" s="172"/>
      <c r="G13" s="173"/>
      <c r="H13" s="169"/>
      <c r="I13" s="174" t="s">
        <v>42</v>
      </c>
      <c r="J13" s="174" t="s">
        <v>43</v>
      </c>
      <c r="K13" s="180"/>
      <c r="L13" s="181"/>
      <c r="M13" s="180"/>
      <c r="N13" s="181"/>
    </row>
    <row r="14" spans="1:14" ht="25.5" x14ac:dyDescent="0.2">
      <c r="A14" s="175" t="s">
        <v>44</v>
      </c>
      <c r="B14" s="171" t="s">
        <v>45</v>
      </c>
      <c r="C14" s="172"/>
      <c r="D14" s="172"/>
      <c r="E14" s="172"/>
      <c r="F14" s="172"/>
      <c r="G14" s="173"/>
      <c r="H14" s="169" t="s">
        <v>46</v>
      </c>
      <c r="I14" s="174" t="s">
        <v>47</v>
      </c>
      <c r="J14" s="170" t="s">
        <v>48</v>
      </c>
      <c r="K14" s="180">
        <v>6.95</v>
      </c>
      <c r="L14" s="181">
        <f>K14*800</f>
        <v>5560</v>
      </c>
      <c r="M14" s="180">
        <v>5</v>
      </c>
      <c r="N14" s="181">
        <f t="shared" si="0"/>
        <v>5838</v>
      </c>
    </row>
    <row r="15" spans="1:14" x14ac:dyDescent="0.2">
      <c r="A15" s="175" t="s">
        <v>44</v>
      </c>
      <c r="B15" s="171" t="s">
        <v>49</v>
      </c>
      <c r="C15" s="172"/>
      <c r="D15" s="172"/>
      <c r="E15" s="172"/>
      <c r="F15" s="172"/>
      <c r="G15" s="173"/>
      <c r="H15" s="169" t="s">
        <v>50</v>
      </c>
      <c r="I15" s="174" t="s">
        <v>51</v>
      </c>
      <c r="J15" s="170" t="s">
        <v>52</v>
      </c>
      <c r="K15" s="181">
        <v>16.5</v>
      </c>
      <c r="L15" s="181">
        <f>K15*10</f>
        <v>165</v>
      </c>
      <c r="M15" s="180">
        <v>5</v>
      </c>
      <c r="N15" s="182">
        <f t="shared" si="0"/>
        <v>173.25</v>
      </c>
    </row>
    <row r="16" spans="1:14" ht="49.5" customHeight="1" x14ac:dyDescent="0.2">
      <c r="A16" s="160" t="s">
        <v>53</v>
      </c>
      <c r="B16" s="171" t="s">
        <v>54</v>
      </c>
      <c r="C16" s="172"/>
      <c r="D16" s="172"/>
      <c r="E16" s="172"/>
      <c r="F16" s="172"/>
      <c r="G16" s="173"/>
      <c r="H16" s="177" t="s">
        <v>55</v>
      </c>
      <c r="I16" s="178" t="s">
        <v>56</v>
      </c>
      <c r="J16" s="179" t="s">
        <v>57</v>
      </c>
      <c r="K16" s="180">
        <v>0.12</v>
      </c>
      <c r="L16" s="181">
        <f t="shared" ref="L16" si="1">K16*8000</f>
        <v>960</v>
      </c>
      <c r="M16" s="180">
        <v>5</v>
      </c>
      <c r="N16" s="181">
        <f t="shared" si="0"/>
        <v>1008</v>
      </c>
    </row>
    <row r="17" spans="1:14" ht="13.5" customHeight="1" x14ac:dyDescent="0.2">
      <c r="A17" s="160"/>
      <c r="B17" s="183" t="s">
        <v>58</v>
      </c>
      <c r="C17" s="184"/>
      <c r="D17" s="184"/>
      <c r="E17" s="184"/>
      <c r="F17" s="184"/>
      <c r="G17" s="185"/>
      <c r="H17" s="169"/>
      <c r="I17" s="186"/>
      <c r="J17" s="170"/>
      <c r="K17" s="170"/>
      <c r="L17" s="187">
        <f>SUM(L7:L16)</f>
        <v>43561</v>
      </c>
      <c r="M17" s="170"/>
      <c r="N17" s="187">
        <f>SUM(N7:N16)</f>
        <v>45739.05</v>
      </c>
    </row>
    <row r="18" spans="1:14" ht="12.75" customHeight="1" x14ac:dyDescent="0.2">
      <c r="A18" s="166"/>
      <c r="B18" s="166"/>
      <c r="C18" s="166"/>
      <c r="D18" s="166"/>
      <c r="E18" s="166"/>
      <c r="F18" s="166"/>
      <c r="G18" s="166"/>
      <c r="H18" s="188"/>
      <c r="I18" s="166"/>
      <c r="J18" s="166"/>
      <c r="K18" s="166"/>
      <c r="L18" s="166"/>
    </row>
  </sheetData>
  <mergeCells count="14">
    <mergeCell ref="B17:G17"/>
    <mergeCell ref="B15:G15"/>
    <mergeCell ref="B16:G16"/>
    <mergeCell ref="B3:G3"/>
    <mergeCell ref="B5:G5"/>
    <mergeCell ref="B6:G6"/>
    <mergeCell ref="B14:G14"/>
    <mergeCell ref="B13:G13"/>
    <mergeCell ref="B12:G12"/>
    <mergeCell ref="B10:G10"/>
    <mergeCell ref="B9:G9"/>
    <mergeCell ref="B8:G8"/>
    <mergeCell ref="B7:G7"/>
    <mergeCell ref="B11:G11"/>
  </mergeCells>
  <phoneticPr fontId="0" type="noConversion"/>
  <pageMargins left="0.31496062992125984" right="0.31496062992125984" top="0.35433070866141736" bottom="0.15748031496062992"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0"/>
  <sheetViews>
    <sheetView zoomScaleNormal="100" workbookViewId="0">
      <selection activeCell="P3" sqref="P3"/>
    </sheetView>
  </sheetViews>
  <sheetFormatPr defaultColWidth="9.140625" defaultRowHeight="12.75" x14ac:dyDescent="0.2"/>
  <cols>
    <col min="1" max="1" width="7.5703125" style="26" customWidth="1"/>
    <col min="2" max="7" width="9.140625" style="26"/>
    <col min="8" max="8" width="3.140625" style="26" customWidth="1"/>
    <col min="9" max="9" width="1.140625" style="26" hidden="1" customWidth="1"/>
    <col min="10" max="10" width="13.140625" style="26" hidden="1" customWidth="1"/>
    <col min="11" max="11" width="12.42578125" style="19" customWidth="1"/>
    <col min="12" max="12" width="13.7109375" style="26" customWidth="1"/>
    <col min="13" max="13" width="28.28515625" style="26" customWidth="1"/>
    <col min="14" max="14" width="11.28515625" style="26" customWidth="1"/>
    <col min="15" max="15" width="9.140625" style="26"/>
    <col min="16" max="16" width="6.7109375" style="26" customWidth="1"/>
    <col min="17" max="16384" width="9.140625" style="26"/>
  </cols>
  <sheetData>
    <row r="1" spans="1:19" ht="22.5" x14ac:dyDescent="0.2">
      <c r="A1" s="5"/>
      <c r="B1" s="6" t="s">
        <v>59</v>
      </c>
      <c r="C1" s="7"/>
      <c r="D1" s="7"/>
      <c r="E1" s="7"/>
      <c r="F1" s="7"/>
      <c r="G1" s="7"/>
      <c r="H1" s="7"/>
      <c r="I1" s="7"/>
      <c r="J1" s="7"/>
      <c r="K1" s="18"/>
      <c r="L1" s="8"/>
      <c r="M1" s="8"/>
      <c r="N1" s="8"/>
      <c r="O1" s="6"/>
    </row>
    <row r="2" spans="1:19" x14ac:dyDescent="0.2">
      <c r="A2" s="1"/>
      <c r="B2" s="2"/>
      <c r="C2" s="2"/>
      <c r="D2" s="2"/>
      <c r="E2" s="2"/>
      <c r="F2" s="2"/>
      <c r="G2" s="2"/>
      <c r="H2" s="2"/>
      <c r="I2" s="2"/>
      <c r="J2" s="2"/>
      <c r="K2" s="18"/>
      <c r="L2" s="4"/>
      <c r="M2" s="4"/>
      <c r="N2" s="4"/>
      <c r="O2" s="4"/>
      <c r="P2" s="4"/>
    </row>
    <row r="3" spans="1:19" ht="165.75" x14ac:dyDescent="0.2">
      <c r="A3" s="9" t="s">
        <v>1</v>
      </c>
      <c r="B3" s="100" t="s">
        <v>2</v>
      </c>
      <c r="C3" s="101"/>
      <c r="D3" s="101"/>
      <c r="E3" s="101"/>
      <c r="F3" s="101"/>
      <c r="G3" s="101"/>
      <c r="H3" s="101"/>
      <c r="I3" s="101"/>
      <c r="J3" s="101"/>
      <c r="K3" s="22" t="s">
        <v>3</v>
      </c>
      <c r="L3" s="22" t="s">
        <v>4</v>
      </c>
      <c r="M3" s="22" t="s">
        <v>5</v>
      </c>
      <c r="N3" s="22" t="s">
        <v>60</v>
      </c>
      <c r="O3" s="22" t="s">
        <v>7</v>
      </c>
      <c r="P3" s="22" t="s">
        <v>8</v>
      </c>
      <c r="Q3" s="22" t="s">
        <v>61</v>
      </c>
    </row>
    <row r="4" spans="1:19" x14ac:dyDescent="0.2">
      <c r="A4" s="9" t="s">
        <v>10</v>
      </c>
      <c r="B4" s="104">
        <v>2</v>
      </c>
      <c r="C4" s="105"/>
      <c r="D4" s="105"/>
      <c r="E4" s="105"/>
      <c r="F4" s="105"/>
      <c r="G4" s="105"/>
      <c r="H4" s="105"/>
      <c r="I4" s="106"/>
      <c r="J4" s="23"/>
      <c r="K4" s="22">
        <v>3</v>
      </c>
      <c r="L4" s="22">
        <v>4</v>
      </c>
      <c r="M4" s="22">
        <v>5</v>
      </c>
      <c r="N4" s="22">
        <v>6</v>
      </c>
      <c r="O4" s="22">
        <v>7</v>
      </c>
      <c r="P4" s="22">
        <v>8</v>
      </c>
      <c r="Q4" s="22">
        <v>9</v>
      </c>
    </row>
    <row r="5" spans="1:19" x14ac:dyDescent="0.2">
      <c r="A5" s="10"/>
      <c r="B5" s="102" t="s">
        <v>62</v>
      </c>
      <c r="C5" s="103"/>
      <c r="D5" s="103"/>
      <c r="E5" s="103"/>
      <c r="F5" s="103"/>
      <c r="G5" s="103"/>
      <c r="H5" s="103"/>
      <c r="I5" s="103"/>
      <c r="J5" s="103"/>
      <c r="K5" s="17"/>
      <c r="L5" s="17"/>
      <c r="M5" s="17"/>
      <c r="N5" s="17"/>
      <c r="O5" s="11"/>
      <c r="P5" s="11"/>
      <c r="Q5" s="11"/>
    </row>
    <row r="6" spans="1:19" ht="76.5" x14ac:dyDescent="0.2">
      <c r="A6" s="15" t="s">
        <v>63</v>
      </c>
      <c r="B6" s="99" t="s">
        <v>64</v>
      </c>
      <c r="C6" s="99"/>
      <c r="D6" s="99"/>
      <c r="E6" s="99"/>
      <c r="F6" s="99"/>
      <c r="G6" s="99"/>
      <c r="H6" s="99"/>
      <c r="I6" s="99"/>
      <c r="J6" s="99"/>
      <c r="K6" s="23" t="s">
        <v>65</v>
      </c>
      <c r="L6" s="23" t="s">
        <v>66</v>
      </c>
      <c r="M6" s="23" t="s">
        <v>64</v>
      </c>
      <c r="N6" s="23">
        <v>3.3</v>
      </c>
      <c r="O6" s="13">
        <f>N6*600</f>
        <v>1980</v>
      </c>
      <c r="P6" s="13">
        <v>5</v>
      </c>
      <c r="Q6" s="13">
        <f>O6*1.05</f>
        <v>2079</v>
      </c>
      <c r="R6" s="19"/>
      <c r="S6" s="19"/>
    </row>
    <row r="7" spans="1:19" ht="140.25" x14ac:dyDescent="0.2">
      <c r="A7" s="15" t="s">
        <v>67</v>
      </c>
      <c r="B7" s="96" t="s">
        <v>68</v>
      </c>
      <c r="C7" s="97"/>
      <c r="D7" s="97"/>
      <c r="E7" s="97"/>
      <c r="F7" s="97"/>
      <c r="G7" s="97"/>
      <c r="H7" s="97"/>
      <c r="I7" s="97"/>
      <c r="J7" s="98"/>
      <c r="K7" s="23" t="s">
        <v>69</v>
      </c>
      <c r="L7" s="23" t="s">
        <v>70</v>
      </c>
      <c r="M7" s="23" t="s">
        <v>71</v>
      </c>
      <c r="N7" s="23">
        <v>2.4500000000000002</v>
      </c>
      <c r="O7" s="13">
        <f>N7*4000</f>
        <v>9800</v>
      </c>
      <c r="P7" s="13">
        <v>5</v>
      </c>
      <c r="Q7" s="13">
        <f>O7*1.05</f>
        <v>10290</v>
      </c>
      <c r="R7" s="19"/>
      <c r="S7" s="19"/>
    </row>
    <row r="8" spans="1:19" ht="16.5" customHeight="1" x14ac:dyDescent="0.2">
      <c r="A8" s="19"/>
      <c r="B8" s="19"/>
      <c r="K8" s="26"/>
    </row>
    <row r="9" spans="1:19" ht="17.25" customHeight="1" x14ac:dyDescent="0.2">
      <c r="K9" s="26"/>
    </row>
    <row r="10" spans="1:19" ht="16.5" customHeight="1" x14ac:dyDescent="0.2"/>
  </sheetData>
  <mergeCells count="5">
    <mergeCell ref="B7:J7"/>
    <mergeCell ref="B6:J6"/>
    <mergeCell ref="B3:J3"/>
    <mergeCell ref="B5:J5"/>
    <mergeCell ref="B4:I4"/>
  </mergeCells>
  <phoneticPr fontId="0" type="noConversion"/>
  <pageMargins left="0.51181102362204722" right="0.51181102362204722" top="0.55118110236220474" bottom="0.35433070866141736" header="0.31496062992125984" footer="0.31496062992125984"/>
  <pageSetup paperSize="9" scale="9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40"/>
  <sheetViews>
    <sheetView zoomScaleNormal="100" workbookViewId="0">
      <selection activeCell="B6" sqref="B6:J6"/>
    </sheetView>
  </sheetViews>
  <sheetFormatPr defaultColWidth="9.140625" defaultRowHeight="12.75" x14ac:dyDescent="0.2"/>
  <cols>
    <col min="1" max="1" width="9.140625" style="27"/>
    <col min="2" max="5" width="9.140625" style="32"/>
    <col min="6" max="6" width="2.85546875" style="32" customWidth="1"/>
    <col min="7" max="7" width="6.7109375" style="32" hidden="1" customWidth="1"/>
    <col min="8" max="8" width="9.140625" style="32" hidden="1" customWidth="1"/>
    <col min="9" max="9" width="8.7109375" style="32" hidden="1" customWidth="1"/>
    <col min="10" max="10" width="11.140625" style="32" hidden="1" customWidth="1"/>
    <col min="11" max="11" width="12.85546875" style="32" customWidth="1"/>
    <col min="12" max="12" width="16.85546875" style="27" customWidth="1"/>
    <col min="13" max="13" width="33.42578125" style="27" customWidth="1"/>
    <col min="14" max="14" width="8.42578125" style="27" customWidth="1"/>
    <col min="15" max="16384" width="9.140625" style="27"/>
  </cols>
  <sheetData>
    <row r="1" spans="1:19" ht="22.5" x14ac:dyDescent="0.2">
      <c r="A1" s="5"/>
      <c r="B1" s="6" t="s">
        <v>72</v>
      </c>
      <c r="C1" s="7"/>
      <c r="D1" s="7"/>
      <c r="E1" s="7"/>
      <c r="F1" s="7"/>
      <c r="G1" s="7"/>
      <c r="H1" s="7"/>
      <c r="I1" s="7"/>
      <c r="J1" s="7"/>
      <c r="K1" s="18"/>
      <c r="L1" s="8"/>
      <c r="M1" s="8"/>
      <c r="N1" s="8"/>
    </row>
    <row r="2" spans="1:19" ht="12.75" customHeight="1" x14ac:dyDescent="0.2">
      <c r="A2" s="5"/>
      <c r="B2" s="28"/>
      <c r="C2" s="7"/>
      <c r="D2" s="7"/>
      <c r="E2" s="7"/>
      <c r="F2" s="7"/>
      <c r="G2" s="7"/>
      <c r="H2" s="7"/>
      <c r="I2" s="7"/>
      <c r="J2" s="7"/>
      <c r="K2" s="18"/>
      <c r="L2" s="8"/>
      <c r="M2" s="8"/>
      <c r="N2" s="8"/>
    </row>
    <row r="3" spans="1:19" ht="71.25" customHeight="1" x14ac:dyDescent="0.2">
      <c r="A3" s="9" t="s">
        <v>1</v>
      </c>
      <c r="B3" s="100" t="s">
        <v>2</v>
      </c>
      <c r="C3" s="101"/>
      <c r="D3" s="101"/>
      <c r="E3" s="101"/>
      <c r="F3" s="101"/>
      <c r="G3" s="101"/>
      <c r="H3" s="101"/>
      <c r="I3" s="101"/>
      <c r="J3" s="101"/>
      <c r="K3" s="22" t="s">
        <v>3</v>
      </c>
      <c r="L3" s="22" t="s">
        <v>4</v>
      </c>
      <c r="M3" s="22" t="s">
        <v>5</v>
      </c>
      <c r="N3" s="22" t="s">
        <v>60</v>
      </c>
      <c r="O3" s="22" t="s">
        <v>7</v>
      </c>
      <c r="P3" s="22" t="s">
        <v>8</v>
      </c>
      <c r="Q3" s="22" t="s">
        <v>61</v>
      </c>
    </row>
    <row r="4" spans="1:19" ht="22.5" customHeight="1" x14ac:dyDescent="0.2">
      <c r="A4" s="9" t="s">
        <v>10</v>
      </c>
      <c r="B4" s="104">
        <v>2</v>
      </c>
      <c r="C4" s="105"/>
      <c r="D4" s="105"/>
      <c r="E4" s="105"/>
      <c r="F4" s="105"/>
      <c r="G4" s="105"/>
      <c r="H4" s="105"/>
      <c r="I4" s="105"/>
      <c r="J4" s="87"/>
      <c r="K4" s="22">
        <v>3</v>
      </c>
      <c r="L4" s="22">
        <v>4</v>
      </c>
      <c r="M4" s="22">
        <v>5</v>
      </c>
      <c r="N4" s="22">
        <v>6</v>
      </c>
      <c r="O4" s="22">
        <v>7</v>
      </c>
      <c r="P4" s="22">
        <v>8</v>
      </c>
      <c r="Q4" s="22">
        <v>9</v>
      </c>
    </row>
    <row r="5" spans="1:19" ht="14.25" customHeight="1" x14ac:dyDescent="0.2">
      <c r="A5" s="29"/>
      <c r="B5" s="110" t="s">
        <v>73</v>
      </c>
      <c r="C5" s="111"/>
      <c r="D5" s="111"/>
      <c r="E5" s="111"/>
      <c r="F5" s="111"/>
      <c r="G5" s="111"/>
      <c r="H5" s="111"/>
      <c r="I5" s="111"/>
      <c r="J5" s="112"/>
      <c r="K5" s="17"/>
      <c r="L5" s="17"/>
      <c r="M5" s="17"/>
      <c r="N5" s="17"/>
      <c r="O5" s="12"/>
      <c r="P5" s="12"/>
      <c r="Q5" s="12"/>
    </row>
    <row r="6" spans="1:19" ht="108" customHeight="1" x14ac:dyDescent="0.2">
      <c r="A6" s="9" t="s">
        <v>74</v>
      </c>
      <c r="B6" s="99" t="s">
        <v>75</v>
      </c>
      <c r="C6" s="99"/>
      <c r="D6" s="99"/>
      <c r="E6" s="99"/>
      <c r="F6" s="99"/>
      <c r="G6" s="99"/>
      <c r="H6" s="99"/>
      <c r="I6" s="99"/>
      <c r="J6" s="99"/>
      <c r="K6" s="23"/>
      <c r="L6" s="23"/>
      <c r="M6" s="23" t="s">
        <v>76</v>
      </c>
      <c r="N6" s="23"/>
      <c r="O6" s="13"/>
      <c r="P6" s="13"/>
      <c r="Q6" s="13"/>
      <c r="R6" s="32"/>
      <c r="S6" s="32"/>
    </row>
    <row r="7" spans="1:19" ht="63.75" x14ac:dyDescent="0.2">
      <c r="A7" s="25" t="s">
        <v>77</v>
      </c>
      <c r="B7" s="113" t="s">
        <v>78</v>
      </c>
      <c r="C7" s="113"/>
      <c r="D7" s="113"/>
      <c r="E7" s="113"/>
      <c r="F7" s="113"/>
      <c r="G7" s="113"/>
      <c r="H7" s="113"/>
      <c r="I7" s="113"/>
      <c r="J7" s="113"/>
      <c r="K7" s="23" t="s">
        <v>79</v>
      </c>
      <c r="L7" s="23" t="s">
        <v>80</v>
      </c>
      <c r="M7" s="23" t="s">
        <v>81</v>
      </c>
      <c r="N7" s="23">
        <v>0.44</v>
      </c>
      <c r="O7" s="13">
        <f>N7*3500</f>
        <v>1540</v>
      </c>
      <c r="P7" s="13">
        <v>5</v>
      </c>
      <c r="Q7" s="13">
        <f>O7*1.05</f>
        <v>1617</v>
      </c>
    </row>
    <row r="8" spans="1:19" ht="63.75" x14ac:dyDescent="0.2">
      <c r="A8" s="25" t="s">
        <v>82</v>
      </c>
      <c r="B8" s="113">
        <v>7</v>
      </c>
      <c r="C8" s="113"/>
      <c r="D8" s="113"/>
      <c r="E8" s="113"/>
      <c r="F8" s="113"/>
      <c r="G8" s="113"/>
      <c r="H8" s="113"/>
      <c r="I8" s="113"/>
      <c r="J8" s="113"/>
      <c r="K8" s="23" t="s">
        <v>79</v>
      </c>
      <c r="L8" s="23" t="s">
        <v>83</v>
      </c>
      <c r="M8" s="23" t="s">
        <v>81</v>
      </c>
      <c r="N8" s="23">
        <v>0.44</v>
      </c>
      <c r="O8" s="13">
        <f t="shared" ref="O8" si="0">N8*3500</f>
        <v>1540</v>
      </c>
      <c r="P8" s="13">
        <v>5</v>
      </c>
      <c r="Q8" s="13">
        <f t="shared" ref="Q8:Q12" si="1">O8*1.05</f>
        <v>1617</v>
      </c>
    </row>
    <row r="9" spans="1:19" ht="63.75" x14ac:dyDescent="0.2">
      <c r="A9" s="25" t="s">
        <v>84</v>
      </c>
      <c r="B9" s="113" t="s">
        <v>85</v>
      </c>
      <c r="C9" s="113"/>
      <c r="D9" s="113"/>
      <c r="E9" s="113"/>
      <c r="F9" s="113"/>
      <c r="G9" s="113"/>
      <c r="H9" s="113"/>
      <c r="I9" s="113"/>
      <c r="J9" s="113"/>
      <c r="K9" s="23" t="s">
        <v>86</v>
      </c>
      <c r="L9" s="23" t="s">
        <v>87</v>
      </c>
      <c r="M9" s="23" t="s">
        <v>81</v>
      </c>
      <c r="N9" s="23">
        <v>0.44</v>
      </c>
      <c r="O9" s="13">
        <f>N9*4000</f>
        <v>1760</v>
      </c>
      <c r="P9" s="13">
        <v>5</v>
      </c>
      <c r="Q9" s="13">
        <f t="shared" si="1"/>
        <v>1848</v>
      </c>
    </row>
    <row r="10" spans="1:19" ht="63.75" x14ac:dyDescent="0.2">
      <c r="A10" s="25" t="s">
        <v>88</v>
      </c>
      <c r="B10" s="113">
        <v>8</v>
      </c>
      <c r="C10" s="113"/>
      <c r="D10" s="113"/>
      <c r="E10" s="113"/>
      <c r="F10" s="113"/>
      <c r="G10" s="113"/>
      <c r="H10" s="113"/>
      <c r="I10" s="113"/>
      <c r="J10" s="113"/>
      <c r="K10" s="23" t="s">
        <v>89</v>
      </c>
      <c r="L10" s="23" t="s">
        <v>90</v>
      </c>
      <c r="M10" s="23" t="s">
        <v>81</v>
      </c>
      <c r="N10" s="23">
        <v>0.44</v>
      </c>
      <c r="O10" s="13">
        <f>N10*3000</f>
        <v>1320</v>
      </c>
      <c r="P10" s="13">
        <v>5</v>
      </c>
      <c r="Q10" s="13">
        <f t="shared" si="1"/>
        <v>1386</v>
      </c>
    </row>
    <row r="11" spans="1:19" ht="63.75" x14ac:dyDescent="0.2">
      <c r="A11" s="25" t="s">
        <v>91</v>
      </c>
      <c r="B11" s="113" t="s">
        <v>92</v>
      </c>
      <c r="C11" s="113"/>
      <c r="D11" s="113"/>
      <c r="E11" s="113"/>
      <c r="F11" s="113"/>
      <c r="G11" s="113"/>
      <c r="H11" s="113"/>
      <c r="I11" s="113"/>
      <c r="J11" s="113"/>
      <c r="K11" s="23" t="s">
        <v>93</v>
      </c>
      <c r="L11" s="23" t="s">
        <v>94</v>
      </c>
      <c r="M11" s="23" t="s">
        <v>81</v>
      </c>
      <c r="N11" s="23">
        <v>0.44</v>
      </c>
      <c r="O11" s="13">
        <f>N11*1000</f>
        <v>440</v>
      </c>
      <c r="P11" s="13">
        <v>5</v>
      </c>
      <c r="Q11" s="13">
        <f t="shared" si="1"/>
        <v>462</v>
      </c>
    </row>
    <row r="12" spans="1:19" ht="63.75" x14ac:dyDescent="0.2">
      <c r="A12" s="25" t="s">
        <v>95</v>
      </c>
      <c r="B12" s="113" t="s">
        <v>96</v>
      </c>
      <c r="C12" s="113"/>
      <c r="D12" s="113"/>
      <c r="E12" s="113"/>
      <c r="F12" s="113"/>
      <c r="G12" s="113"/>
      <c r="H12" s="113"/>
      <c r="I12" s="113"/>
      <c r="J12" s="113"/>
      <c r="K12" s="23" t="s">
        <v>97</v>
      </c>
      <c r="L12" s="23" t="s">
        <v>98</v>
      </c>
      <c r="M12" s="23" t="s">
        <v>81</v>
      </c>
      <c r="N12" s="23">
        <v>0.44</v>
      </c>
      <c r="O12" s="13">
        <f>N12*500</f>
        <v>220</v>
      </c>
      <c r="P12" s="13">
        <v>5</v>
      </c>
      <c r="Q12" s="13">
        <f t="shared" si="1"/>
        <v>231</v>
      </c>
    </row>
    <row r="13" spans="1:19" ht="14.1" customHeight="1" x14ac:dyDescent="0.2">
      <c r="A13" s="30"/>
      <c r="B13" s="107" t="s">
        <v>99</v>
      </c>
      <c r="C13" s="108"/>
      <c r="D13" s="108"/>
      <c r="E13" s="108"/>
      <c r="F13" s="108"/>
      <c r="G13" s="108"/>
      <c r="H13" s="108"/>
      <c r="I13" s="108"/>
      <c r="J13" s="109"/>
      <c r="K13" s="31"/>
      <c r="L13" s="31"/>
      <c r="M13" s="31"/>
      <c r="N13" s="51"/>
      <c r="O13" s="94">
        <f>SUM(O7:O12)</f>
        <v>6820</v>
      </c>
      <c r="P13" s="94"/>
      <c r="Q13" s="95">
        <f>SUM(Q7:Q12)</f>
        <v>7161</v>
      </c>
    </row>
    <row r="14" spans="1:19" ht="14.1" customHeight="1" x14ac:dyDescent="0.2"/>
    <row r="15" spans="1:19" ht="15" customHeight="1" x14ac:dyDescent="0.2"/>
    <row r="16" spans="1:19" ht="16.350000000000001" customHeight="1" x14ac:dyDescent="0.2"/>
    <row r="17" spans="1:14" ht="16.350000000000001" customHeight="1" x14ac:dyDescent="0.2"/>
    <row r="18" spans="1:14" ht="16.5" customHeight="1" x14ac:dyDescent="0.2"/>
    <row r="19" spans="1:14" ht="13.5" customHeight="1" x14ac:dyDescent="0.2"/>
    <row r="20" spans="1:14" ht="42.75" customHeight="1" x14ac:dyDescent="0.2"/>
    <row r="21" spans="1:14" ht="15" customHeight="1" x14ac:dyDescent="0.2"/>
    <row r="22" spans="1:14" s="34" customFormat="1" ht="14.1" customHeight="1" x14ac:dyDescent="0.2">
      <c r="A22" s="27"/>
      <c r="B22" s="32"/>
      <c r="C22" s="32"/>
      <c r="D22" s="32"/>
      <c r="E22" s="32"/>
      <c r="F22" s="32"/>
      <c r="G22" s="32"/>
      <c r="H22" s="32"/>
      <c r="I22" s="32"/>
      <c r="J22" s="32"/>
      <c r="K22" s="32"/>
      <c r="L22" s="27"/>
      <c r="M22" s="27"/>
      <c r="N22" s="27"/>
    </row>
    <row r="23" spans="1:14" s="34" customFormat="1" ht="12.75" customHeight="1" x14ac:dyDescent="0.2">
      <c r="A23" s="27"/>
      <c r="B23" s="32"/>
      <c r="C23" s="32"/>
      <c r="D23" s="32"/>
      <c r="E23" s="32"/>
      <c r="F23" s="32"/>
      <c r="G23" s="32"/>
      <c r="H23" s="32"/>
      <c r="I23" s="32"/>
      <c r="J23" s="32"/>
      <c r="K23" s="32"/>
      <c r="L23" s="27"/>
      <c r="M23" s="27"/>
      <c r="N23" s="27"/>
    </row>
    <row r="24" spans="1:14" s="34" customFormat="1" ht="14.1" customHeight="1" x14ac:dyDescent="0.2">
      <c r="A24" s="27"/>
      <c r="B24" s="32"/>
      <c r="C24" s="32"/>
      <c r="D24" s="32"/>
      <c r="E24" s="32"/>
      <c r="F24" s="32"/>
      <c r="G24" s="32"/>
      <c r="H24" s="32"/>
      <c r="I24" s="32"/>
      <c r="J24" s="32"/>
      <c r="K24" s="32"/>
      <c r="L24" s="27"/>
      <c r="M24" s="27"/>
      <c r="N24" s="27"/>
    </row>
    <row r="25" spans="1:14" s="34" customFormat="1" ht="14.25" customHeight="1" x14ac:dyDescent="0.2">
      <c r="A25" s="27"/>
      <c r="B25" s="32"/>
      <c r="C25" s="32"/>
      <c r="D25" s="32"/>
      <c r="E25" s="32"/>
      <c r="F25" s="32"/>
      <c r="G25" s="32"/>
      <c r="H25" s="32"/>
      <c r="I25" s="32"/>
      <c r="J25" s="32"/>
      <c r="K25" s="32"/>
      <c r="L25" s="27"/>
      <c r="M25" s="27"/>
      <c r="N25" s="27"/>
    </row>
    <row r="26" spans="1:14" s="34" customFormat="1" ht="14.1" customHeight="1" x14ac:dyDescent="0.2">
      <c r="A26" s="27"/>
      <c r="B26" s="32"/>
      <c r="C26" s="32"/>
      <c r="D26" s="32"/>
      <c r="E26" s="32"/>
      <c r="F26" s="32"/>
      <c r="G26" s="32"/>
      <c r="H26" s="32"/>
      <c r="I26" s="32"/>
      <c r="J26" s="32"/>
      <c r="K26" s="32"/>
      <c r="L26" s="27"/>
      <c r="M26" s="27"/>
      <c r="N26" s="27"/>
    </row>
    <row r="27" spans="1:14" s="34" customFormat="1" ht="69" customHeight="1" x14ac:dyDescent="0.2">
      <c r="A27" s="27"/>
      <c r="B27" s="32"/>
      <c r="C27" s="32"/>
      <c r="D27" s="32"/>
      <c r="E27" s="32"/>
      <c r="F27" s="32"/>
      <c r="G27" s="32"/>
      <c r="H27" s="32"/>
      <c r="I27" s="32"/>
      <c r="J27" s="32"/>
      <c r="K27" s="32"/>
      <c r="L27" s="27"/>
      <c r="M27" s="27"/>
      <c r="N27" s="27"/>
    </row>
    <row r="28" spans="1:14" s="34" customFormat="1" ht="14.1" customHeight="1" x14ac:dyDescent="0.2">
      <c r="A28" s="27"/>
      <c r="B28" s="32"/>
      <c r="C28" s="32"/>
      <c r="D28" s="32"/>
      <c r="E28" s="32"/>
      <c r="F28" s="32"/>
      <c r="G28" s="32"/>
      <c r="H28" s="32"/>
      <c r="I28" s="32"/>
      <c r="J28" s="32"/>
      <c r="K28" s="32"/>
      <c r="L28" s="27"/>
      <c r="M28" s="27"/>
      <c r="N28" s="27"/>
    </row>
    <row r="29" spans="1:14" s="34" customFormat="1" ht="14.1" customHeight="1" x14ac:dyDescent="0.2">
      <c r="A29" s="27"/>
      <c r="B29" s="32"/>
      <c r="C29" s="32"/>
      <c r="D29" s="32"/>
      <c r="E29" s="32"/>
      <c r="F29" s="32"/>
      <c r="G29" s="32"/>
      <c r="H29" s="32"/>
      <c r="I29" s="32"/>
      <c r="J29" s="32"/>
      <c r="K29" s="32"/>
      <c r="L29" s="27"/>
      <c r="M29" s="27"/>
      <c r="N29" s="27"/>
    </row>
    <row r="30" spans="1:14" s="34" customFormat="1" ht="18" customHeight="1" x14ac:dyDescent="0.2">
      <c r="A30" s="27"/>
      <c r="B30" s="32"/>
      <c r="C30" s="32"/>
      <c r="D30" s="32"/>
      <c r="E30" s="32"/>
      <c r="F30" s="32"/>
      <c r="G30" s="32"/>
      <c r="H30" s="32"/>
      <c r="I30" s="32"/>
      <c r="J30" s="32"/>
      <c r="K30" s="32"/>
      <c r="L30" s="27"/>
      <c r="M30" s="27"/>
      <c r="N30" s="27"/>
    </row>
    <row r="31" spans="1:14" s="34" customFormat="1" ht="14.1" customHeight="1" x14ac:dyDescent="0.2">
      <c r="A31" s="27"/>
      <c r="B31" s="32"/>
      <c r="C31" s="32"/>
      <c r="D31" s="32"/>
      <c r="E31" s="32"/>
      <c r="F31" s="32"/>
      <c r="G31" s="32"/>
      <c r="H31" s="32"/>
      <c r="I31" s="32"/>
      <c r="J31" s="32"/>
      <c r="K31" s="32"/>
      <c r="L31" s="27"/>
      <c r="M31" s="27"/>
      <c r="N31" s="27"/>
    </row>
    <row r="32" spans="1:14" s="34" customFormat="1" ht="14.1" customHeight="1" x14ac:dyDescent="0.2">
      <c r="A32" s="27"/>
      <c r="B32" s="32"/>
      <c r="C32" s="32"/>
      <c r="D32" s="32"/>
      <c r="E32" s="32"/>
      <c r="F32" s="32"/>
      <c r="G32" s="32"/>
      <c r="H32" s="32"/>
      <c r="I32" s="32"/>
      <c r="J32" s="32"/>
      <c r="K32" s="32"/>
      <c r="L32" s="27"/>
      <c r="M32" s="27"/>
      <c r="N32" s="27"/>
    </row>
    <row r="33" spans="1:14" s="34" customFormat="1" ht="26.45" customHeight="1" x14ac:dyDescent="0.2">
      <c r="A33" s="27"/>
      <c r="B33" s="32"/>
      <c r="C33" s="32"/>
      <c r="D33" s="32"/>
      <c r="E33" s="32"/>
      <c r="F33" s="32"/>
      <c r="G33" s="32"/>
      <c r="H33" s="32"/>
      <c r="I33" s="32"/>
      <c r="J33" s="32"/>
      <c r="K33" s="32"/>
      <c r="L33" s="27"/>
      <c r="M33" s="27"/>
      <c r="N33" s="27"/>
    </row>
    <row r="34" spans="1:14" s="34" customFormat="1" ht="14.1" customHeight="1" x14ac:dyDescent="0.2">
      <c r="A34" s="27"/>
      <c r="B34" s="32"/>
      <c r="C34" s="32"/>
      <c r="D34" s="32"/>
      <c r="E34" s="32"/>
      <c r="F34" s="32"/>
      <c r="G34" s="32"/>
      <c r="H34" s="32"/>
      <c r="I34" s="32"/>
      <c r="J34" s="32"/>
      <c r="K34" s="32"/>
      <c r="L34" s="27"/>
      <c r="M34" s="27"/>
      <c r="N34" s="27"/>
    </row>
    <row r="35" spans="1:14" s="34" customFormat="1" ht="14.1" customHeight="1" x14ac:dyDescent="0.2">
      <c r="A35" s="27"/>
      <c r="B35" s="32"/>
      <c r="C35" s="32"/>
      <c r="D35" s="32"/>
      <c r="E35" s="32"/>
      <c r="F35" s="32"/>
      <c r="G35" s="32"/>
      <c r="H35" s="32"/>
      <c r="I35" s="32"/>
      <c r="J35" s="32"/>
      <c r="K35" s="32"/>
      <c r="L35" s="27"/>
      <c r="M35" s="27"/>
      <c r="N35" s="27"/>
    </row>
    <row r="36" spans="1:14" s="34" customFormat="1" ht="26.45" customHeight="1" x14ac:dyDescent="0.2">
      <c r="A36" s="27"/>
      <c r="B36" s="32"/>
      <c r="C36" s="32"/>
      <c r="D36" s="32"/>
      <c r="E36" s="32"/>
      <c r="F36" s="32"/>
      <c r="G36" s="32"/>
      <c r="H36" s="32"/>
      <c r="I36" s="32"/>
      <c r="J36" s="32"/>
      <c r="K36" s="32"/>
      <c r="L36" s="27"/>
      <c r="M36" s="27"/>
      <c r="N36" s="27"/>
    </row>
    <row r="37" spans="1:14" ht="21" customHeight="1" x14ac:dyDescent="0.2"/>
    <row r="39" spans="1:14" s="33" customFormat="1" ht="43.5" customHeight="1" x14ac:dyDescent="0.2">
      <c r="A39" s="27"/>
      <c r="B39" s="32"/>
      <c r="C39" s="32"/>
      <c r="D39" s="32"/>
      <c r="E39" s="32"/>
      <c r="F39" s="32"/>
      <c r="G39" s="32"/>
      <c r="H39" s="32"/>
      <c r="I39" s="32"/>
      <c r="J39" s="32"/>
      <c r="K39" s="32"/>
      <c r="L39" s="27"/>
      <c r="M39" s="27"/>
      <c r="N39" s="27"/>
    </row>
    <row r="40" spans="1:14" s="33" customFormat="1" x14ac:dyDescent="0.2">
      <c r="A40" s="27"/>
      <c r="B40" s="32"/>
      <c r="C40" s="32"/>
      <c r="D40" s="32"/>
      <c r="E40" s="32"/>
      <c r="F40" s="32"/>
      <c r="G40" s="32"/>
      <c r="H40" s="32"/>
      <c r="I40" s="32"/>
      <c r="J40" s="32"/>
      <c r="K40" s="32"/>
      <c r="L40" s="27"/>
      <c r="M40" s="27"/>
      <c r="N40" s="27"/>
    </row>
  </sheetData>
  <mergeCells count="11">
    <mergeCell ref="B13:J13"/>
    <mergeCell ref="B5:J5"/>
    <mergeCell ref="B6:J6"/>
    <mergeCell ref="B7:J7"/>
    <mergeCell ref="B3:J3"/>
    <mergeCell ref="B8:J8"/>
    <mergeCell ref="B9:J9"/>
    <mergeCell ref="B10:J10"/>
    <mergeCell ref="B11:J11"/>
    <mergeCell ref="B12:J12"/>
    <mergeCell ref="B4:I4"/>
  </mergeCells>
  <phoneticPr fontId="10" type="noConversion"/>
  <pageMargins left="0.31496062992125984" right="0.31496062992125984" top="0.35433070866141736" bottom="0.15748031496062992"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1"/>
  <sheetViews>
    <sheetView zoomScale="81" zoomScaleNormal="81" workbookViewId="0">
      <selection activeCell="Q3" sqref="Q3"/>
    </sheetView>
  </sheetViews>
  <sheetFormatPr defaultColWidth="9.140625" defaultRowHeight="12.75" x14ac:dyDescent="0.2"/>
  <cols>
    <col min="1" max="1" width="9.140625" style="49"/>
    <col min="2" max="2" width="79.85546875" style="2" customWidth="1"/>
    <col min="3" max="3" width="9.140625" style="2" hidden="1" customWidth="1"/>
    <col min="4" max="4" width="7.42578125" style="2" hidden="1" customWidth="1"/>
    <col min="5" max="9" width="9.140625" style="2" hidden="1" customWidth="1"/>
    <col min="10" max="10" width="10.85546875" style="2" hidden="1" customWidth="1"/>
    <col min="11" max="11" width="12.28515625" style="2" customWidth="1"/>
    <col min="12" max="12" width="17.28515625" style="4" customWidth="1"/>
    <col min="13" max="13" width="13.140625" style="4" customWidth="1"/>
    <col min="14" max="15" width="8.28515625" style="4" customWidth="1"/>
    <col min="16" max="16" width="10.42578125" style="4" hidden="1" customWidth="1"/>
    <col min="17" max="16384" width="9.140625" style="4"/>
  </cols>
  <sheetData>
    <row r="1" spans="1:19" s="27" customFormat="1" ht="22.5" x14ac:dyDescent="0.2">
      <c r="A1" s="46"/>
      <c r="B1" s="6" t="s">
        <v>59</v>
      </c>
      <c r="C1" s="7"/>
      <c r="D1" s="7"/>
      <c r="E1" s="7"/>
      <c r="F1" s="7"/>
      <c r="G1" s="7"/>
      <c r="H1" s="7"/>
      <c r="I1" s="7"/>
      <c r="J1" s="7"/>
      <c r="K1" s="18"/>
      <c r="L1" s="8"/>
      <c r="M1" s="8"/>
      <c r="N1" s="8"/>
      <c r="O1" s="6"/>
    </row>
    <row r="2" spans="1:19" x14ac:dyDescent="0.2">
      <c r="A2" s="46"/>
      <c r="B2" s="40"/>
      <c r="C2" s="7"/>
      <c r="D2" s="7"/>
      <c r="E2" s="7"/>
      <c r="F2" s="7"/>
      <c r="G2" s="7"/>
      <c r="H2" s="7"/>
      <c r="I2" s="7"/>
      <c r="J2" s="7"/>
      <c r="K2" s="18"/>
      <c r="L2" s="8"/>
      <c r="M2" s="8"/>
      <c r="N2" s="8"/>
      <c r="O2" s="8"/>
      <c r="P2" s="41"/>
    </row>
    <row r="3" spans="1:19" ht="111.6" customHeight="1" x14ac:dyDescent="0.2">
      <c r="A3" s="9" t="s">
        <v>1</v>
      </c>
      <c r="B3" s="104" t="s">
        <v>2</v>
      </c>
      <c r="C3" s="105"/>
      <c r="D3" s="105"/>
      <c r="E3" s="105"/>
      <c r="F3" s="105"/>
      <c r="G3" s="105"/>
      <c r="H3" s="105"/>
      <c r="I3" s="105"/>
      <c r="J3" s="106"/>
      <c r="K3" s="22" t="s">
        <v>3</v>
      </c>
      <c r="L3" s="22" t="s">
        <v>4</v>
      </c>
      <c r="M3" s="22" t="s">
        <v>5</v>
      </c>
      <c r="N3" s="22" t="s">
        <v>60</v>
      </c>
      <c r="O3" s="22" t="s">
        <v>7</v>
      </c>
      <c r="P3" s="22" t="s">
        <v>100</v>
      </c>
      <c r="Q3" s="80" t="s">
        <v>8</v>
      </c>
      <c r="R3" s="22" t="s">
        <v>61</v>
      </c>
    </row>
    <row r="4" spans="1:19" x14ac:dyDescent="0.2">
      <c r="A4" s="9" t="s">
        <v>10</v>
      </c>
      <c r="B4" s="83">
        <v>2</v>
      </c>
      <c r="C4" s="84"/>
      <c r="D4" s="84"/>
      <c r="E4" s="84"/>
      <c r="F4" s="84"/>
      <c r="G4" s="84"/>
      <c r="H4" s="84"/>
      <c r="I4" s="84"/>
      <c r="J4" s="85"/>
      <c r="K4" s="22">
        <v>3</v>
      </c>
      <c r="L4" s="22">
        <v>4</v>
      </c>
      <c r="M4" s="22">
        <v>5</v>
      </c>
      <c r="N4" s="22">
        <v>6</v>
      </c>
      <c r="O4" s="22">
        <v>7</v>
      </c>
      <c r="P4" s="22"/>
      <c r="Q4" s="80">
        <v>8</v>
      </c>
      <c r="R4" s="22">
        <v>9</v>
      </c>
    </row>
    <row r="5" spans="1:19" ht="14.1" customHeight="1" x14ac:dyDescent="0.2">
      <c r="A5" s="42"/>
      <c r="B5" s="115" t="s">
        <v>101</v>
      </c>
      <c r="C5" s="116"/>
      <c r="D5" s="116"/>
      <c r="E5" s="116"/>
      <c r="F5" s="116"/>
      <c r="G5" s="116"/>
      <c r="H5" s="116"/>
      <c r="I5" s="116"/>
      <c r="J5" s="117"/>
      <c r="K5" s="17"/>
      <c r="L5" s="17"/>
      <c r="M5" s="17"/>
      <c r="N5" s="17"/>
      <c r="O5" s="12"/>
      <c r="P5" s="12"/>
      <c r="Q5" s="12"/>
      <c r="R5" s="12"/>
    </row>
    <row r="6" spans="1:19" ht="14.1" customHeight="1" x14ac:dyDescent="0.2">
      <c r="A6" s="47" t="s">
        <v>102</v>
      </c>
      <c r="B6" s="64" t="s">
        <v>103</v>
      </c>
      <c r="C6" s="20"/>
      <c r="D6" s="20"/>
      <c r="E6" s="20"/>
      <c r="F6" s="20"/>
      <c r="G6" s="20"/>
      <c r="H6" s="20"/>
      <c r="I6" s="20"/>
      <c r="J6" s="20"/>
      <c r="K6" s="20"/>
      <c r="L6" s="20"/>
      <c r="M6" s="20"/>
      <c r="N6" s="20"/>
      <c r="O6" s="21"/>
      <c r="P6" s="21"/>
      <c r="Q6" s="21"/>
      <c r="R6" s="21"/>
    </row>
    <row r="7" spans="1:19" ht="28.5" customHeight="1" x14ac:dyDescent="0.2">
      <c r="A7" s="48" t="s">
        <v>104</v>
      </c>
      <c r="B7" s="96" t="s">
        <v>105</v>
      </c>
      <c r="C7" s="97"/>
      <c r="D7" s="97"/>
      <c r="E7" s="97"/>
      <c r="F7" s="97"/>
      <c r="G7" s="97"/>
      <c r="H7" s="97"/>
      <c r="I7" s="97"/>
      <c r="J7" s="98"/>
      <c r="K7" s="23" t="s">
        <v>106</v>
      </c>
      <c r="L7" s="23"/>
      <c r="M7" s="23"/>
      <c r="N7" s="23"/>
      <c r="O7" s="13"/>
      <c r="P7" s="13"/>
      <c r="Q7" s="13"/>
      <c r="R7" s="13"/>
      <c r="S7" s="2"/>
    </row>
    <row r="8" spans="1:19" ht="67.5" customHeight="1" x14ac:dyDescent="0.2">
      <c r="A8" s="48" t="s">
        <v>107</v>
      </c>
      <c r="B8" s="96" t="s">
        <v>108</v>
      </c>
      <c r="C8" s="97"/>
      <c r="D8" s="97"/>
      <c r="E8" s="97"/>
      <c r="F8" s="97"/>
      <c r="G8" s="97"/>
      <c r="H8" s="97"/>
      <c r="I8" s="97"/>
      <c r="J8" s="98"/>
      <c r="K8" s="20" t="s">
        <v>109</v>
      </c>
      <c r="L8" s="20"/>
      <c r="M8" s="20"/>
      <c r="N8" s="20"/>
      <c r="O8" s="13"/>
      <c r="P8" s="13"/>
      <c r="Q8" s="13"/>
      <c r="R8" s="13"/>
      <c r="S8" s="2"/>
    </row>
    <row r="9" spans="1:19" ht="15" customHeight="1" x14ac:dyDescent="0.2">
      <c r="A9" s="65"/>
      <c r="B9" s="66" t="s">
        <v>110</v>
      </c>
      <c r="C9" s="67"/>
      <c r="D9" s="67"/>
      <c r="E9" s="67"/>
      <c r="F9" s="67"/>
      <c r="G9" s="67"/>
      <c r="H9" s="67"/>
      <c r="I9" s="67"/>
      <c r="J9" s="67"/>
      <c r="K9" s="68"/>
      <c r="L9" s="68"/>
      <c r="M9" s="68"/>
      <c r="N9" s="68"/>
      <c r="O9" s="69"/>
      <c r="P9" s="70"/>
      <c r="Q9" s="70"/>
      <c r="R9" s="69"/>
      <c r="S9" s="2"/>
    </row>
    <row r="10" spans="1:19" ht="14.1" customHeight="1" x14ac:dyDescent="0.2">
      <c r="A10" s="47" t="s">
        <v>111</v>
      </c>
      <c r="B10" s="96" t="s">
        <v>112</v>
      </c>
      <c r="C10" s="97"/>
      <c r="D10" s="97"/>
      <c r="E10" s="97"/>
      <c r="F10" s="97"/>
      <c r="G10" s="97"/>
      <c r="H10" s="97"/>
      <c r="I10" s="97"/>
      <c r="J10" s="98"/>
      <c r="K10" s="23" t="s">
        <v>113</v>
      </c>
      <c r="L10" s="23"/>
      <c r="M10" s="23"/>
      <c r="N10" s="23"/>
      <c r="O10" s="13"/>
      <c r="P10" s="13"/>
      <c r="Q10" s="13"/>
      <c r="R10" s="13"/>
      <c r="S10" s="2"/>
    </row>
    <row r="11" spans="1:19" ht="14.1" customHeight="1" x14ac:dyDescent="0.2">
      <c r="A11" s="47" t="s">
        <v>114</v>
      </c>
      <c r="B11" s="45" t="s">
        <v>115</v>
      </c>
      <c r="C11" s="45"/>
      <c r="D11" s="45"/>
      <c r="E11" s="45"/>
      <c r="F11" s="45"/>
      <c r="G11" s="45"/>
      <c r="H11" s="45"/>
      <c r="I11" s="45"/>
      <c r="J11" s="45"/>
      <c r="K11" s="23"/>
      <c r="L11" s="23"/>
      <c r="M11" s="23"/>
      <c r="N11" s="23"/>
      <c r="O11" s="13"/>
      <c r="P11" s="13"/>
      <c r="Q11" s="13"/>
      <c r="R11" s="13"/>
      <c r="S11" s="2"/>
    </row>
    <row r="12" spans="1:19" ht="103.5" customHeight="1" x14ac:dyDescent="0.2">
      <c r="A12" s="48" t="s">
        <v>116</v>
      </c>
      <c r="B12" s="96" t="s">
        <v>117</v>
      </c>
      <c r="C12" s="97"/>
      <c r="D12" s="97"/>
      <c r="E12" s="97"/>
      <c r="F12" s="97"/>
      <c r="G12" s="97"/>
      <c r="H12" s="97"/>
      <c r="I12" s="97"/>
      <c r="J12" s="98"/>
      <c r="K12" s="23" t="s">
        <v>118</v>
      </c>
      <c r="L12" s="23"/>
      <c r="M12" s="23"/>
      <c r="N12" s="23"/>
      <c r="O12" s="13"/>
      <c r="P12" s="13"/>
      <c r="Q12" s="13"/>
      <c r="R12" s="13"/>
      <c r="S12" s="2"/>
    </row>
    <row r="13" spans="1:19" ht="54" customHeight="1" x14ac:dyDescent="0.2">
      <c r="A13" s="48" t="s">
        <v>119</v>
      </c>
      <c r="B13" s="96" t="s">
        <v>120</v>
      </c>
      <c r="C13" s="97"/>
      <c r="D13" s="97"/>
      <c r="E13" s="97"/>
      <c r="F13" s="97"/>
      <c r="G13" s="97"/>
      <c r="H13" s="97"/>
      <c r="I13" s="97"/>
      <c r="J13" s="98"/>
      <c r="K13" s="23" t="s">
        <v>121</v>
      </c>
      <c r="L13" s="23"/>
      <c r="M13" s="23"/>
      <c r="N13" s="23"/>
      <c r="O13" s="13"/>
      <c r="P13" s="13"/>
      <c r="Q13" s="13"/>
      <c r="R13" s="13"/>
      <c r="S13" s="2"/>
    </row>
    <row r="14" spans="1:19" ht="78.75" customHeight="1" x14ac:dyDescent="0.2">
      <c r="A14" s="48" t="s">
        <v>122</v>
      </c>
      <c r="B14" s="45" t="s">
        <v>123</v>
      </c>
      <c r="C14" s="45"/>
      <c r="D14" s="45"/>
      <c r="E14" s="45"/>
      <c r="F14" s="45"/>
      <c r="G14" s="45"/>
      <c r="H14" s="45"/>
      <c r="I14" s="45"/>
      <c r="J14" s="45"/>
      <c r="K14" s="23" t="s">
        <v>124</v>
      </c>
      <c r="L14" s="23"/>
      <c r="M14" s="23"/>
      <c r="N14" s="23"/>
      <c r="O14" s="13"/>
      <c r="P14" s="13"/>
      <c r="Q14" s="13"/>
      <c r="R14" s="13"/>
      <c r="S14" s="2"/>
    </row>
    <row r="15" spans="1:19" ht="15" customHeight="1" x14ac:dyDescent="0.2">
      <c r="A15" s="48"/>
      <c r="B15" s="66" t="s">
        <v>125</v>
      </c>
      <c r="C15" s="45"/>
      <c r="D15" s="45"/>
      <c r="E15" s="45"/>
      <c r="F15" s="45"/>
      <c r="G15" s="45"/>
      <c r="H15" s="45"/>
      <c r="I15" s="45"/>
      <c r="J15" s="45"/>
      <c r="K15" s="68"/>
      <c r="L15" s="68"/>
      <c r="M15" s="68"/>
      <c r="N15" s="68"/>
      <c r="O15" s="69"/>
      <c r="P15" s="69"/>
      <c r="Q15" s="70"/>
      <c r="R15" s="69"/>
      <c r="S15" s="2"/>
    </row>
    <row r="16" spans="1:19" ht="16.5" customHeight="1" x14ac:dyDescent="0.2">
      <c r="A16" s="47" t="s">
        <v>126</v>
      </c>
      <c r="B16" s="114" t="s">
        <v>127</v>
      </c>
      <c r="C16" s="114"/>
      <c r="D16" s="114"/>
      <c r="E16" s="114"/>
      <c r="F16" s="114"/>
      <c r="G16" s="114"/>
      <c r="H16" s="114"/>
      <c r="I16" s="114"/>
      <c r="J16" s="114"/>
      <c r="K16" s="23" t="s">
        <v>128</v>
      </c>
      <c r="L16" s="23"/>
      <c r="M16" s="23"/>
      <c r="N16" s="23"/>
      <c r="O16" s="13"/>
      <c r="P16" s="13"/>
      <c r="Q16" s="13"/>
      <c r="R16" s="13"/>
      <c r="S16" s="2"/>
    </row>
    <row r="17" spans="1:19" ht="33" customHeight="1" x14ac:dyDescent="0.2">
      <c r="A17" s="47" t="s">
        <v>129</v>
      </c>
      <c r="B17" s="45" t="s">
        <v>130</v>
      </c>
      <c r="C17" s="45"/>
      <c r="D17" s="45"/>
      <c r="E17" s="45"/>
      <c r="F17" s="45"/>
      <c r="G17" s="45"/>
      <c r="H17" s="45"/>
      <c r="I17" s="45"/>
      <c r="J17" s="45"/>
      <c r="K17" s="23" t="s">
        <v>131</v>
      </c>
      <c r="L17" s="23"/>
      <c r="M17" s="23"/>
      <c r="N17" s="23"/>
      <c r="O17" s="13"/>
      <c r="P17" s="13"/>
      <c r="Q17" s="13"/>
      <c r="R17" s="13"/>
      <c r="S17" s="2"/>
    </row>
    <row r="18" spans="1:19" ht="54" customHeight="1" x14ac:dyDescent="0.2">
      <c r="A18" s="47" t="s">
        <v>132</v>
      </c>
      <c r="B18" s="45" t="s">
        <v>133</v>
      </c>
      <c r="C18" s="45"/>
      <c r="D18" s="45"/>
      <c r="E18" s="45"/>
      <c r="F18" s="45"/>
      <c r="G18" s="45"/>
      <c r="H18" s="45"/>
      <c r="I18" s="45"/>
      <c r="J18" s="45"/>
      <c r="K18" s="23" t="s">
        <v>134</v>
      </c>
      <c r="L18" s="23"/>
      <c r="M18" s="23"/>
      <c r="N18" s="23"/>
      <c r="O18" s="13"/>
      <c r="P18" s="13"/>
      <c r="Q18" s="13"/>
      <c r="R18" s="13"/>
      <c r="S18" s="2"/>
    </row>
    <row r="19" spans="1:19" ht="43.5" customHeight="1" x14ac:dyDescent="0.2">
      <c r="A19" s="47" t="s">
        <v>135</v>
      </c>
      <c r="B19" s="88" t="s">
        <v>136</v>
      </c>
      <c r="C19" s="50"/>
      <c r="D19" s="50"/>
      <c r="E19" s="50"/>
      <c r="F19" s="50"/>
      <c r="G19" s="50"/>
      <c r="H19" s="50"/>
      <c r="I19" s="50"/>
      <c r="J19" s="50"/>
      <c r="K19" s="23" t="s">
        <v>137</v>
      </c>
      <c r="L19" s="23"/>
      <c r="M19" s="23"/>
      <c r="N19" s="23"/>
      <c r="O19" s="13"/>
      <c r="P19" s="13"/>
      <c r="Q19" s="13"/>
      <c r="R19" s="13"/>
      <c r="S19" s="2"/>
    </row>
    <row r="20" spans="1:19" ht="16.5" customHeight="1" x14ac:dyDescent="0.2"/>
    <row r="21" spans="1:19" ht="14.25" customHeight="1" x14ac:dyDescent="0.2"/>
  </sheetData>
  <mergeCells count="8">
    <mergeCell ref="B12:J12"/>
    <mergeCell ref="B13:J13"/>
    <mergeCell ref="B16:J16"/>
    <mergeCell ref="B3:J3"/>
    <mergeCell ref="B5:J5"/>
    <mergeCell ref="B7:J7"/>
    <mergeCell ref="B8:J8"/>
    <mergeCell ref="B10:J10"/>
  </mergeCells>
  <phoneticPr fontId="10" type="noConversion"/>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55"/>
  <sheetViews>
    <sheetView zoomScale="66" zoomScaleNormal="66" workbookViewId="0">
      <selection activeCell="P3" sqref="P3"/>
    </sheetView>
  </sheetViews>
  <sheetFormatPr defaultColWidth="9.140625" defaultRowHeight="12.75" x14ac:dyDescent="0.2"/>
  <cols>
    <col min="1" max="1" width="9.140625" style="4"/>
    <col min="2" max="2" width="66.7109375" style="2" customWidth="1"/>
    <col min="3" max="3" width="9.140625" style="2" hidden="1" customWidth="1"/>
    <col min="4" max="4" width="7.42578125" style="2" hidden="1" customWidth="1"/>
    <col min="5" max="9" width="9.140625" style="2" hidden="1" customWidth="1"/>
    <col min="10" max="10" width="6" style="2" customWidth="1"/>
    <col min="11" max="11" width="12.28515625" style="2" customWidth="1"/>
    <col min="12" max="12" width="16.42578125" style="4" customWidth="1"/>
    <col min="13" max="13" width="20.28515625" style="4" customWidth="1"/>
    <col min="14" max="14" width="15.5703125" style="4" customWidth="1"/>
    <col min="15" max="15" width="12.28515625" style="4" customWidth="1"/>
    <col min="16" max="16" width="10.7109375" style="4" customWidth="1"/>
    <col min="17" max="17" width="12.85546875" style="4" customWidth="1"/>
    <col min="18" max="16384" width="9.140625" style="4"/>
  </cols>
  <sheetData>
    <row r="1" spans="1:19" s="27" customFormat="1" ht="22.5" x14ac:dyDescent="0.2">
      <c r="A1" s="5"/>
      <c r="B1" s="6" t="s">
        <v>59</v>
      </c>
      <c r="C1" s="7"/>
      <c r="D1" s="7"/>
      <c r="E1" s="7"/>
      <c r="F1" s="7"/>
      <c r="G1" s="7"/>
      <c r="H1" s="7"/>
      <c r="I1" s="7"/>
      <c r="J1" s="7"/>
      <c r="K1" s="18"/>
      <c r="L1" s="8"/>
      <c r="M1" s="8"/>
      <c r="N1" s="8"/>
      <c r="O1" s="6"/>
    </row>
    <row r="2" spans="1:19" x14ac:dyDescent="0.2">
      <c r="A2" s="5"/>
      <c r="B2" s="40"/>
      <c r="C2" s="7"/>
      <c r="D2" s="7"/>
      <c r="E2" s="7"/>
      <c r="F2" s="7"/>
      <c r="G2" s="7"/>
      <c r="H2" s="7"/>
      <c r="I2" s="7"/>
      <c r="J2" s="7"/>
      <c r="K2" s="18"/>
      <c r="L2" s="8"/>
      <c r="M2" s="8"/>
      <c r="N2" s="8"/>
      <c r="O2" s="8"/>
      <c r="P2" s="41"/>
    </row>
    <row r="3" spans="1:19" ht="122.45" customHeight="1" x14ac:dyDescent="0.2">
      <c r="A3" s="9" t="s">
        <v>1</v>
      </c>
      <c r="B3" s="100" t="s">
        <v>2</v>
      </c>
      <c r="C3" s="101"/>
      <c r="D3" s="101"/>
      <c r="E3" s="101"/>
      <c r="F3" s="101"/>
      <c r="G3" s="101"/>
      <c r="H3" s="101"/>
      <c r="I3" s="101"/>
      <c r="J3" s="101"/>
      <c r="K3" s="22" t="s">
        <v>3</v>
      </c>
      <c r="L3" s="22" t="s">
        <v>4</v>
      </c>
      <c r="M3" s="22" t="s">
        <v>5</v>
      </c>
      <c r="N3" s="22" t="s">
        <v>60</v>
      </c>
      <c r="O3" s="22" t="s">
        <v>7</v>
      </c>
      <c r="P3" s="22" t="s">
        <v>8</v>
      </c>
      <c r="Q3" s="80" t="s">
        <v>61</v>
      </c>
    </row>
    <row r="4" spans="1:19" x14ac:dyDescent="0.2">
      <c r="A4" s="9" t="s">
        <v>10</v>
      </c>
      <c r="B4" s="135">
        <v>2</v>
      </c>
      <c r="C4" s="136"/>
      <c r="D4" s="136"/>
      <c r="E4" s="136"/>
      <c r="F4" s="136"/>
      <c r="G4" s="136"/>
      <c r="H4" s="136"/>
      <c r="I4" s="136"/>
      <c r="J4" s="137"/>
      <c r="K4" s="22">
        <v>3</v>
      </c>
      <c r="L4" s="22">
        <v>4</v>
      </c>
      <c r="M4" s="22">
        <v>5</v>
      </c>
      <c r="N4" s="22">
        <v>6</v>
      </c>
      <c r="O4" s="22">
        <v>7</v>
      </c>
      <c r="P4" s="22">
        <v>8</v>
      </c>
      <c r="Q4" s="80">
        <v>9</v>
      </c>
    </row>
    <row r="5" spans="1:19" ht="21.75" customHeight="1" x14ac:dyDescent="0.2">
      <c r="A5" s="42"/>
      <c r="B5" s="134" t="s">
        <v>138</v>
      </c>
      <c r="C5" s="134"/>
      <c r="D5" s="134"/>
      <c r="E5" s="134"/>
      <c r="F5" s="134"/>
      <c r="G5" s="134"/>
      <c r="H5" s="134"/>
      <c r="I5" s="134"/>
      <c r="J5" s="134"/>
      <c r="K5" s="43"/>
      <c r="L5" s="44"/>
      <c r="M5" s="44"/>
      <c r="N5" s="44"/>
      <c r="O5" s="44"/>
      <c r="P5" s="44"/>
      <c r="Q5" s="44"/>
      <c r="R5" s="2"/>
      <c r="S5" s="2"/>
    </row>
    <row r="6" spans="1:19" ht="53.25" customHeight="1" x14ac:dyDescent="0.2">
      <c r="A6" s="47" t="s">
        <v>139</v>
      </c>
      <c r="B6" s="99" t="s">
        <v>140</v>
      </c>
      <c r="C6" s="99"/>
      <c r="D6" s="99"/>
      <c r="E6" s="99"/>
      <c r="F6" s="99"/>
      <c r="G6" s="99"/>
      <c r="H6" s="99"/>
      <c r="I6" s="99"/>
      <c r="J6" s="99"/>
      <c r="K6" s="23"/>
      <c r="L6" s="13"/>
      <c r="M6" s="13"/>
      <c r="N6" s="13"/>
      <c r="O6" s="13"/>
      <c r="P6" s="13"/>
      <c r="Q6" s="13"/>
    </row>
    <row r="7" spans="1:19" ht="15" customHeight="1" x14ac:dyDescent="0.2">
      <c r="A7" s="48" t="s">
        <v>141</v>
      </c>
      <c r="B7" s="99" t="s">
        <v>142</v>
      </c>
      <c r="C7" s="99"/>
      <c r="D7" s="99"/>
      <c r="E7" s="99"/>
      <c r="F7" s="99"/>
      <c r="G7" s="99"/>
      <c r="H7" s="99"/>
      <c r="I7" s="99"/>
      <c r="J7" s="99"/>
      <c r="K7" s="23" t="s">
        <v>143</v>
      </c>
      <c r="L7" s="13"/>
      <c r="M7" s="13"/>
      <c r="N7" s="13"/>
      <c r="O7" s="13"/>
      <c r="P7" s="13"/>
      <c r="Q7" s="13"/>
    </row>
    <row r="8" spans="1:19" ht="15" customHeight="1" x14ac:dyDescent="0.2">
      <c r="A8" s="48" t="s">
        <v>144</v>
      </c>
      <c r="B8" s="99" t="s">
        <v>145</v>
      </c>
      <c r="C8" s="99"/>
      <c r="D8" s="99"/>
      <c r="E8" s="99"/>
      <c r="F8" s="99"/>
      <c r="G8" s="99"/>
      <c r="H8" s="99"/>
      <c r="I8" s="99"/>
      <c r="J8" s="99"/>
      <c r="K8" s="23" t="s">
        <v>131</v>
      </c>
      <c r="L8" s="13"/>
      <c r="M8" s="13"/>
      <c r="N8" s="13"/>
      <c r="O8" s="13"/>
      <c r="P8" s="13"/>
      <c r="Q8" s="13"/>
    </row>
    <row r="9" spans="1:19" ht="18.75" customHeight="1" x14ac:dyDescent="0.2">
      <c r="A9" s="48" t="s">
        <v>146</v>
      </c>
      <c r="B9" s="99" t="s">
        <v>147</v>
      </c>
      <c r="C9" s="99"/>
      <c r="D9" s="99"/>
      <c r="E9" s="99"/>
      <c r="F9" s="99"/>
      <c r="G9" s="99"/>
      <c r="H9" s="99"/>
      <c r="I9" s="99"/>
      <c r="J9" s="99"/>
      <c r="K9" s="23" t="s">
        <v>131</v>
      </c>
      <c r="L9" s="13"/>
      <c r="M9" s="13"/>
      <c r="N9" s="13"/>
      <c r="O9" s="13"/>
      <c r="P9" s="13"/>
      <c r="Q9" s="13"/>
    </row>
    <row r="10" spans="1:19" ht="14.25" customHeight="1" x14ac:dyDescent="0.2">
      <c r="A10" s="71"/>
      <c r="B10" s="118" t="s">
        <v>148</v>
      </c>
      <c r="C10" s="119"/>
      <c r="D10" s="119"/>
      <c r="E10" s="119"/>
      <c r="F10" s="119"/>
      <c r="G10" s="119"/>
      <c r="H10" s="119"/>
      <c r="I10" s="119"/>
      <c r="J10" s="120"/>
      <c r="K10" s="72"/>
      <c r="L10" s="70"/>
      <c r="M10" s="70"/>
      <c r="N10" s="70"/>
      <c r="O10" s="70"/>
      <c r="P10" s="70"/>
      <c r="Q10" s="70"/>
    </row>
    <row r="11" spans="1:19" ht="75" customHeight="1" x14ac:dyDescent="0.2">
      <c r="A11" s="47" t="s">
        <v>149</v>
      </c>
      <c r="B11" s="99" t="s">
        <v>150</v>
      </c>
      <c r="C11" s="99"/>
      <c r="D11" s="99"/>
      <c r="E11" s="99"/>
      <c r="F11" s="99"/>
      <c r="G11" s="99"/>
      <c r="H11" s="99"/>
      <c r="I11" s="99"/>
      <c r="J11" s="99"/>
      <c r="K11" s="23" t="s">
        <v>55</v>
      </c>
      <c r="L11" s="13"/>
      <c r="M11" s="13"/>
      <c r="N11" s="13"/>
      <c r="O11" s="13"/>
      <c r="P11" s="13"/>
      <c r="Q11" s="13"/>
    </row>
    <row r="12" spans="1:19" ht="16.5" customHeight="1" x14ac:dyDescent="0.2">
      <c r="A12" s="48" t="s">
        <v>151</v>
      </c>
      <c r="B12" s="99" t="s">
        <v>152</v>
      </c>
      <c r="C12" s="99"/>
      <c r="D12" s="99"/>
      <c r="E12" s="99"/>
      <c r="F12" s="99"/>
      <c r="G12" s="99"/>
      <c r="H12" s="99"/>
      <c r="I12" s="99"/>
      <c r="J12" s="99"/>
      <c r="K12" s="23"/>
      <c r="L12" s="13"/>
      <c r="M12" s="13"/>
      <c r="N12" s="13"/>
      <c r="O12" s="13"/>
      <c r="P12" s="13"/>
      <c r="Q12" s="13"/>
    </row>
    <row r="13" spans="1:19" ht="12.75" customHeight="1" x14ac:dyDescent="0.2">
      <c r="A13" s="48" t="s">
        <v>153</v>
      </c>
      <c r="B13" s="99" t="s">
        <v>154</v>
      </c>
      <c r="C13" s="99"/>
      <c r="D13" s="99"/>
      <c r="E13" s="99"/>
      <c r="F13" s="99"/>
      <c r="G13" s="99"/>
      <c r="H13" s="99"/>
      <c r="I13" s="99"/>
      <c r="J13" s="99"/>
      <c r="K13" s="23" t="s">
        <v>155</v>
      </c>
      <c r="L13" s="13"/>
      <c r="M13" s="13"/>
      <c r="N13" s="13"/>
      <c r="O13" s="13"/>
      <c r="P13" s="21"/>
      <c r="Q13" s="21"/>
    </row>
    <row r="14" spans="1:19" ht="14.25" customHeight="1" x14ac:dyDescent="0.2">
      <c r="A14" s="48" t="s">
        <v>156</v>
      </c>
      <c r="B14" s="99" t="s">
        <v>157</v>
      </c>
      <c r="C14" s="99"/>
      <c r="D14" s="99"/>
      <c r="E14" s="99"/>
      <c r="F14" s="99"/>
      <c r="G14" s="99"/>
      <c r="H14" s="99"/>
      <c r="I14" s="99"/>
      <c r="J14" s="99"/>
      <c r="K14" s="23" t="s">
        <v>158</v>
      </c>
      <c r="L14" s="21"/>
      <c r="M14" s="21"/>
      <c r="N14" s="21"/>
      <c r="O14" s="21"/>
      <c r="P14" s="21"/>
      <c r="Q14" s="21"/>
    </row>
    <row r="15" spans="1:19" ht="15.75" customHeight="1" x14ac:dyDescent="0.2">
      <c r="A15" s="48" t="s">
        <v>159</v>
      </c>
      <c r="B15" s="99" t="s">
        <v>160</v>
      </c>
      <c r="C15" s="99"/>
      <c r="D15" s="99"/>
      <c r="E15" s="99"/>
      <c r="F15" s="99"/>
      <c r="G15" s="99"/>
      <c r="H15" s="99"/>
      <c r="I15" s="99"/>
      <c r="J15" s="99"/>
      <c r="K15" s="23" t="s">
        <v>131</v>
      </c>
      <c r="L15" s="13"/>
      <c r="M15" s="13"/>
      <c r="N15" s="13"/>
      <c r="O15" s="13"/>
      <c r="P15" s="13"/>
      <c r="Q15" s="13"/>
    </row>
    <row r="16" spans="1:19" ht="15" customHeight="1" x14ac:dyDescent="0.2">
      <c r="A16" s="48" t="s">
        <v>161</v>
      </c>
      <c r="B16" s="99" t="s">
        <v>162</v>
      </c>
      <c r="C16" s="99"/>
      <c r="D16" s="99"/>
      <c r="E16" s="99"/>
      <c r="F16" s="99"/>
      <c r="G16" s="99"/>
      <c r="H16" s="99"/>
      <c r="I16" s="99"/>
      <c r="J16" s="99"/>
      <c r="K16" s="23" t="s">
        <v>163</v>
      </c>
      <c r="L16" s="13"/>
      <c r="M16" s="13"/>
      <c r="N16" s="13"/>
      <c r="O16" s="13"/>
      <c r="P16" s="13"/>
      <c r="Q16" s="13"/>
    </row>
    <row r="17" spans="1:17" ht="15" customHeight="1" x14ac:dyDescent="0.2">
      <c r="A17" s="71"/>
      <c r="B17" s="118" t="s">
        <v>164</v>
      </c>
      <c r="C17" s="119"/>
      <c r="D17" s="119"/>
      <c r="E17" s="119"/>
      <c r="F17" s="119"/>
      <c r="G17" s="119"/>
      <c r="H17" s="119"/>
      <c r="I17" s="119"/>
      <c r="J17" s="120"/>
      <c r="K17" s="68"/>
      <c r="L17" s="69"/>
      <c r="M17" s="69"/>
      <c r="N17" s="69"/>
      <c r="O17" s="69"/>
      <c r="P17" s="70"/>
      <c r="Q17" s="70"/>
    </row>
    <row r="18" spans="1:17" ht="15" customHeight="1" x14ac:dyDescent="0.2">
      <c r="A18" s="47" t="s">
        <v>165</v>
      </c>
      <c r="B18" s="121" t="s">
        <v>166</v>
      </c>
      <c r="C18" s="122"/>
      <c r="D18" s="122"/>
      <c r="E18" s="122"/>
      <c r="F18" s="122"/>
      <c r="G18" s="122"/>
      <c r="H18" s="122"/>
      <c r="I18" s="122"/>
      <c r="J18" s="123"/>
      <c r="K18" s="23"/>
      <c r="L18" s="13"/>
      <c r="M18" s="13"/>
      <c r="N18" s="13"/>
      <c r="O18" s="13"/>
      <c r="P18" s="13"/>
      <c r="Q18" s="13"/>
    </row>
    <row r="19" spans="1:17" ht="79.5" customHeight="1" x14ac:dyDescent="0.2">
      <c r="A19" s="48" t="s">
        <v>167</v>
      </c>
      <c r="B19" s="121" t="s">
        <v>168</v>
      </c>
      <c r="C19" s="122"/>
      <c r="D19" s="122"/>
      <c r="E19" s="122"/>
      <c r="F19" s="122"/>
      <c r="G19" s="122"/>
      <c r="H19" s="122"/>
      <c r="I19" s="122"/>
      <c r="J19" s="123"/>
      <c r="K19" s="23" t="s">
        <v>124</v>
      </c>
      <c r="L19" s="13"/>
      <c r="M19" s="13"/>
      <c r="N19" s="13"/>
      <c r="O19" s="13"/>
      <c r="P19" s="13"/>
      <c r="Q19" s="13"/>
    </row>
    <row r="20" spans="1:17" ht="81.75" customHeight="1" x14ac:dyDescent="0.2">
      <c r="A20" s="48" t="s">
        <v>169</v>
      </c>
      <c r="B20" s="99" t="s">
        <v>170</v>
      </c>
      <c r="C20" s="99"/>
      <c r="D20" s="99"/>
      <c r="E20" s="99"/>
      <c r="F20" s="99"/>
      <c r="G20" s="99"/>
      <c r="H20" s="99"/>
      <c r="I20" s="99"/>
      <c r="J20" s="99"/>
      <c r="K20" s="23" t="s">
        <v>171</v>
      </c>
      <c r="L20" s="13"/>
      <c r="M20" s="13"/>
      <c r="N20" s="13"/>
      <c r="O20" s="13"/>
      <c r="P20" s="13"/>
      <c r="Q20" s="13"/>
    </row>
    <row r="21" spans="1:17" ht="18" customHeight="1" x14ac:dyDescent="0.2">
      <c r="A21" s="71"/>
      <c r="B21" s="118" t="s">
        <v>172</v>
      </c>
      <c r="C21" s="119"/>
      <c r="D21" s="119"/>
      <c r="E21" s="119"/>
      <c r="F21" s="119"/>
      <c r="G21" s="119"/>
      <c r="H21" s="119"/>
      <c r="I21" s="119"/>
      <c r="J21" s="120"/>
      <c r="K21" s="68"/>
      <c r="L21" s="69"/>
      <c r="M21" s="69"/>
      <c r="N21" s="69"/>
      <c r="O21" s="69"/>
      <c r="P21" s="70"/>
      <c r="Q21" s="70"/>
    </row>
    <row r="22" spans="1:17" ht="14.25" customHeight="1" x14ac:dyDescent="0.2">
      <c r="A22" s="47" t="s">
        <v>173</v>
      </c>
      <c r="B22" s="121" t="s">
        <v>174</v>
      </c>
      <c r="C22" s="122"/>
      <c r="D22" s="122"/>
      <c r="E22" s="122"/>
      <c r="F22" s="122"/>
      <c r="G22" s="122"/>
      <c r="H22" s="122"/>
      <c r="I22" s="122"/>
      <c r="J22" s="123"/>
      <c r="K22" s="23"/>
      <c r="L22" s="13"/>
      <c r="M22" s="13"/>
      <c r="N22" s="13"/>
      <c r="O22" s="13"/>
      <c r="P22" s="13"/>
      <c r="Q22" s="13"/>
    </row>
    <row r="23" spans="1:17" ht="68.25" customHeight="1" x14ac:dyDescent="0.2">
      <c r="A23" s="48" t="s">
        <v>175</v>
      </c>
      <c r="B23" s="130" t="s">
        <v>176</v>
      </c>
      <c r="C23" s="130"/>
      <c r="D23" s="130"/>
      <c r="E23" s="130"/>
      <c r="F23" s="130"/>
      <c r="G23" s="130"/>
      <c r="H23" s="130"/>
      <c r="I23" s="130"/>
      <c r="J23" s="130"/>
      <c r="K23" s="23" t="s">
        <v>171</v>
      </c>
      <c r="L23" s="13"/>
      <c r="M23" s="13"/>
      <c r="N23" s="13"/>
      <c r="O23" s="13"/>
      <c r="P23" s="13"/>
      <c r="Q23" s="13"/>
    </row>
    <row r="24" spans="1:17" ht="66.75" customHeight="1" x14ac:dyDescent="0.2">
      <c r="A24" s="48" t="s">
        <v>177</v>
      </c>
      <c r="B24" s="99" t="s">
        <v>178</v>
      </c>
      <c r="C24" s="99"/>
      <c r="D24" s="99"/>
      <c r="E24" s="99"/>
      <c r="F24" s="99"/>
      <c r="G24" s="99"/>
      <c r="H24" s="99"/>
      <c r="I24" s="99"/>
      <c r="J24" s="99"/>
      <c r="K24" s="23" t="s">
        <v>106</v>
      </c>
      <c r="L24" s="13"/>
      <c r="M24" s="13"/>
      <c r="N24" s="13"/>
      <c r="O24" s="13"/>
      <c r="P24" s="13"/>
      <c r="Q24" s="13"/>
    </row>
    <row r="25" spans="1:17" ht="33" customHeight="1" x14ac:dyDescent="0.2">
      <c r="A25" s="48" t="s">
        <v>179</v>
      </c>
      <c r="B25" s="121" t="s">
        <v>180</v>
      </c>
      <c r="C25" s="122"/>
      <c r="D25" s="122"/>
      <c r="E25" s="122"/>
      <c r="F25" s="122"/>
      <c r="G25" s="122"/>
      <c r="H25" s="122"/>
      <c r="I25" s="122"/>
      <c r="J25" s="123"/>
      <c r="K25" s="23" t="s">
        <v>158</v>
      </c>
      <c r="L25" s="13"/>
      <c r="M25" s="13"/>
      <c r="N25" s="13"/>
      <c r="O25" s="13"/>
      <c r="P25" s="13"/>
      <c r="Q25" s="13"/>
    </row>
    <row r="26" spans="1:17" ht="65.25" customHeight="1" x14ac:dyDescent="0.2">
      <c r="A26" s="48" t="s">
        <v>181</v>
      </c>
      <c r="B26" s="114" t="s">
        <v>182</v>
      </c>
      <c r="C26" s="114"/>
      <c r="D26" s="114"/>
      <c r="E26" s="114"/>
      <c r="F26" s="114"/>
      <c r="G26" s="114"/>
      <c r="H26" s="114"/>
      <c r="I26" s="114"/>
      <c r="J26" s="114"/>
      <c r="K26" s="23"/>
      <c r="L26" s="13"/>
      <c r="M26" s="13"/>
      <c r="N26" s="13"/>
      <c r="O26" s="13"/>
      <c r="P26" s="13"/>
      <c r="Q26" s="13"/>
    </row>
    <row r="27" spans="1:17" ht="12.75" customHeight="1" x14ac:dyDescent="0.2">
      <c r="A27" s="48" t="s">
        <v>183</v>
      </c>
      <c r="B27" s="114" t="s">
        <v>184</v>
      </c>
      <c r="C27" s="114"/>
      <c r="D27" s="114"/>
      <c r="E27" s="114"/>
      <c r="F27" s="114"/>
      <c r="G27" s="114"/>
      <c r="H27" s="114"/>
      <c r="I27" s="114"/>
      <c r="J27" s="114"/>
      <c r="K27" s="23" t="s">
        <v>185</v>
      </c>
      <c r="L27" s="13"/>
      <c r="M27" s="13"/>
      <c r="N27" s="13"/>
      <c r="O27" s="13"/>
      <c r="P27" s="13"/>
      <c r="Q27" s="13"/>
    </row>
    <row r="28" spans="1:17" ht="12.75" customHeight="1" x14ac:dyDescent="0.2">
      <c r="A28" s="48" t="s">
        <v>186</v>
      </c>
      <c r="B28" s="114" t="s">
        <v>187</v>
      </c>
      <c r="C28" s="114"/>
      <c r="D28" s="114"/>
      <c r="E28" s="114"/>
      <c r="F28" s="114"/>
      <c r="G28" s="114"/>
      <c r="H28" s="114"/>
      <c r="I28" s="114"/>
      <c r="J28" s="114"/>
      <c r="K28" s="23" t="s">
        <v>30</v>
      </c>
      <c r="L28" s="13"/>
      <c r="M28" s="13"/>
      <c r="N28" s="13"/>
      <c r="O28" s="13"/>
      <c r="P28" s="13"/>
      <c r="Q28" s="13"/>
    </row>
    <row r="29" spans="1:17" ht="12.75" customHeight="1" x14ac:dyDescent="0.2">
      <c r="A29" s="48" t="s">
        <v>188</v>
      </c>
      <c r="B29" s="114" t="s">
        <v>189</v>
      </c>
      <c r="C29" s="114"/>
      <c r="D29" s="114"/>
      <c r="E29" s="114"/>
      <c r="F29" s="114"/>
      <c r="G29" s="114"/>
      <c r="H29" s="114"/>
      <c r="I29" s="114"/>
      <c r="J29" s="114"/>
      <c r="K29" s="23" t="s">
        <v>158</v>
      </c>
      <c r="L29" s="13"/>
      <c r="M29" s="13"/>
      <c r="N29" s="13"/>
      <c r="O29" s="13"/>
      <c r="P29" s="13"/>
      <c r="Q29" s="13"/>
    </row>
    <row r="30" spans="1:17" ht="13.5" customHeight="1" x14ac:dyDescent="0.2">
      <c r="A30" s="48" t="s">
        <v>190</v>
      </c>
      <c r="B30" s="114" t="s">
        <v>191</v>
      </c>
      <c r="C30" s="114"/>
      <c r="D30" s="114"/>
      <c r="E30" s="114"/>
      <c r="F30" s="114"/>
      <c r="G30" s="114"/>
      <c r="H30" s="114"/>
      <c r="I30" s="114"/>
      <c r="J30" s="114"/>
      <c r="K30" s="23" t="s">
        <v>124</v>
      </c>
      <c r="L30" s="13"/>
      <c r="M30" s="13"/>
      <c r="N30" s="13"/>
      <c r="O30" s="13"/>
      <c r="P30" s="13"/>
      <c r="Q30" s="13"/>
    </row>
    <row r="31" spans="1:17" ht="14.25" customHeight="1" x14ac:dyDescent="0.2">
      <c r="A31" s="48" t="s">
        <v>192</v>
      </c>
      <c r="B31" s="114" t="s">
        <v>193</v>
      </c>
      <c r="C31" s="114"/>
      <c r="D31" s="114"/>
      <c r="E31" s="114"/>
      <c r="F31" s="114"/>
      <c r="G31" s="114"/>
      <c r="H31" s="114"/>
      <c r="I31" s="114"/>
      <c r="J31" s="114"/>
      <c r="K31" s="23" t="s">
        <v>158</v>
      </c>
      <c r="L31" s="13"/>
      <c r="M31" s="13"/>
      <c r="N31" s="13"/>
      <c r="O31" s="13"/>
      <c r="P31" s="13"/>
      <c r="Q31" s="13"/>
    </row>
    <row r="32" spans="1:17" ht="17.25" customHeight="1" x14ac:dyDescent="0.2">
      <c r="A32" s="48" t="s">
        <v>194</v>
      </c>
      <c r="B32" s="114" t="s">
        <v>195</v>
      </c>
      <c r="C32" s="114"/>
      <c r="D32" s="114"/>
      <c r="E32" s="114"/>
      <c r="F32" s="114"/>
      <c r="G32" s="114"/>
      <c r="H32" s="114"/>
      <c r="I32" s="114"/>
      <c r="J32" s="114"/>
      <c r="K32" s="23" t="s">
        <v>106</v>
      </c>
      <c r="L32" s="13"/>
      <c r="M32" s="13"/>
      <c r="N32" s="13"/>
      <c r="O32" s="13"/>
      <c r="P32" s="13"/>
      <c r="Q32" s="13"/>
    </row>
    <row r="33" spans="1:17" ht="15.75" customHeight="1" x14ac:dyDescent="0.2">
      <c r="A33" s="48" t="s">
        <v>196</v>
      </c>
      <c r="B33" s="114" t="s">
        <v>197</v>
      </c>
      <c r="C33" s="114"/>
      <c r="D33" s="114"/>
      <c r="E33" s="114"/>
      <c r="F33" s="114"/>
      <c r="G33" s="114"/>
      <c r="H33" s="114"/>
      <c r="I33" s="114"/>
      <c r="J33" s="114"/>
      <c r="K33" s="23" t="s">
        <v>198</v>
      </c>
      <c r="L33" s="13"/>
      <c r="M33" s="13"/>
      <c r="N33" s="13"/>
      <c r="O33" s="13"/>
      <c r="P33" s="13"/>
      <c r="Q33" s="13"/>
    </row>
    <row r="34" spans="1:17" ht="18" customHeight="1" x14ac:dyDescent="0.2">
      <c r="A34" s="48" t="s">
        <v>199</v>
      </c>
      <c r="B34" s="121" t="s">
        <v>200</v>
      </c>
      <c r="C34" s="122"/>
      <c r="D34" s="122"/>
      <c r="E34" s="122"/>
      <c r="F34" s="122"/>
      <c r="G34" s="122"/>
      <c r="H34" s="122"/>
      <c r="I34" s="122"/>
      <c r="J34" s="123"/>
      <c r="K34" s="23" t="s">
        <v>163</v>
      </c>
      <c r="L34" s="13"/>
      <c r="M34" s="13"/>
      <c r="N34" s="13"/>
      <c r="O34" s="13"/>
      <c r="P34" s="13"/>
      <c r="Q34" s="13"/>
    </row>
    <row r="35" spans="1:17" ht="12" customHeight="1" x14ac:dyDescent="0.2">
      <c r="A35" s="71"/>
      <c r="B35" s="118" t="s">
        <v>201</v>
      </c>
      <c r="C35" s="119"/>
      <c r="D35" s="119"/>
      <c r="E35" s="119"/>
      <c r="F35" s="119"/>
      <c r="G35" s="119"/>
      <c r="H35" s="119"/>
      <c r="I35" s="119"/>
      <c r="J35" s="120"/>
      <c r="K35" s="68"/>
      <c r="L35" s="69"/>
      <c r="M35" s="69"/>
      <c r="N35" s="69"/>
      <c r="O35" s="69"/>
      <c r="P35" s="70"/>
      <c r="Q35" s="70"/>
    </row>
    <row r="36" spans="1:17" ht="18" customHeight="1" x14ac:dyDescent="0.2">
      <c r="A36" s="47" t="s">
        <v>202</v>
      </c>
      <c r="B36" s="121" t="s">
        <v>203</v>
      </c>
      <c r="C36" s="122"/>
      <c r="D36" s="122"/>
      <c r="E36" s="122"/>
      <c r="F36" s="122"/>
      <c r="G36" s="122"/>
      <c r="H36" s="122"/>
      <c r="I36" s="122"/>
      <c r="J36" s="123"/>
      <c r="K36" s="23"/>
      <c r="L36" s="13"/>
      <c r="M36" s="13"/>
      <c r="N36" s="13"/>
      <c r="O36" s="13"/>
      <c r="P36" s="13"/>
      <c r="Q36" s="13"/>
    </row>
    <row r="37" spans="1:17" ht="77.25" customHeight="1" x14ac:dyDescent="0.2">
      <c r="A37" s="48" t="s">
        <v>204</v>
      </c>
      <c r="B37" s="114" t="s">
        <v>205</v>
      </c>
      <c r="C37" s="114"/>
      <c r="D37" s="114"/>
      <c r="E37" s="114"/>
      <c r="F37" s="114"/>
      <c r="G37" s="114"/>
      <c r="H37" s="114"/>
      <c r="I37" s="114"/>
      <c r="J37" s="114"/>
      <c r="K37" s="23" t="s">
        <v>206</v>
      </c>
      <c r="L37" s="13"/>
      <c r="M37" s="13"/>
      <c r="N37" s="13"/>
      <c r="O37" s="13"/>
      <c r="P37" s="13"/>
      <c r="Q37" s="13"/>
    </row>
    <row r="38" spans="1:17" ht="78" customHeight="1" x14ac:dyDescent="0.2">
      <c r="A38" s="48" t="s">
        <v>207</v>
      </c>
      <c r="B38" s="121" t="s">
        <v>208</v>
      </c>
      <c r="C38" s="122"/>
      <c r="D38" s="122"/>
      <c r="E38" s="122"/>
      <c r="F38" s="122"/>
      <c r="G38" s="122"/>
      <c r="H38" s="122"/>
      <c r="I38" s="122"/>
      <c r="J38" s="123"/>
      <c r="K38" s="23" t="s">
        <v>209</v>
      </c>
      <c r="L38" s="13"/>
      <c r="M38" s="13"/>
      <c r="N38" s="13"/>
      <c r="O38" s="13"/>
      <c r="P38" s="13"/>
      <c r="Q38" s="13"/>
    </row>
    <row r="39" spans="1:17" ht="54.75" customHeight="1" x14ac:dyDescent="0.2">
      <c r="A39" s="48" t="s">
        <v>210</v>
      </c>
      <c r="B39" s="121" t="s">
        <v>211</v>
      </c>
      <c r="C39" s="122"/>
      <c r="D39" s="122"/>
      <c r="E39" s="122"/>
      <c r="F39" s="122"/>
      <c r="G39" s="122"/>
      <c r="H39" s="122"/>
      <c r="I39" s="122"/>
      <c r="J39" s="123"/>
      <c r="K39" s="23" t="s">
        <v>198</v>
      </c>
      <c r="L39" s="13"/>
      <c r="M39" s="13"/>
      <c r="N39" s="13"/>
      <c r="O39" s="13"/>
      <c r="P39" s="13"/>
      <c r="Q39" s="13"/>
    </row>
    <row r="40" spans="1:17" ht="15" customHeight="1" x14ac:dyDescent="0.2">
      <c r="A40" s="71"/>
      <c r="B40" s="118" t="s">
        <v>212</v>
      </c>
      <c r="C40" s="119"/>
      <c r="D40" s="119"/>
      <c r="E40" s="119"/>
      <c r="F40" s="119"/>
      <c r="G40" s="119"/>
      <c r="H40" s="119"/>
      <c r="I40" s="119"/>
      <c r="J40" s="120"/>
      <c r="K40" s="68"/>
      <c r="L40" s="69"/>
      <c r="M40" s="69"/>
      <c r="N40" s="69"/>
      <c r="O40" s="69"/>
      <c r="P40" s="70"/>
      <c r="Q40" s="70"/>
    </row>
    <row r="41" spans="1:17" ht="21" customHeight="1" x14ac:dyDescent="0.2">
      <c r="A41" s="47" t="s">
        <v>213</v>
      </c>
      <c r="B41" s="121" t="s">
        <v>214</v>
      </c>
      <c r="C41" s="122"/>
      <c r="D41" s="122"/>
      <c r="E41" s="122"/>
      <c r="F41" s="122"/>
      <c r="G41" s="122"/>
      <c r="H41" s="122"/>
      <c r="I41" s="122"/>
      <c r="J41" s="123"/>
      <c r="K41" s="23"/>
      <c r="L41" s="13"/>
      <c r="M41" s="13"/>
      <c r="N41" s="13"/>
      <c r="O41" s="13"/>
      <c r="P41" s="13"/>
      <c r="Q41" s="13"/>
    </row>
    <row r="42" spans="1:17" ht="56.25" customHeight="1" x14ac:dyDescent="0.2">
      <c r="A42" s="48" t="s">
        <v>215</v>
      </c>
      <c r="B42" s="99" t="s">
        <v>216</v>
      </c>
      <c r="C42" s="99"/>
      <c r="D42" s="99"/>
      <c r="E42" s="99"/>
      <c r="F42" s="99"/>
      <c r="G42" s="99"/>
      <c r="H42" s="99"/>
      <c r="I42" s="99"/>
      <c r="J42" s="99"/>
      <c r="K42" s="23" t="s">
        <v>158</v>
      </c>
      <c r="L42" s="13"/>
      <c r="M42" s="13"/>
      <c r="N42" s="13"/>
      <c r="O42" s="13"/>
      <c r="P42" s="13"/>
      <c r="Q42" s="13"/>
    </row>
    <row r="43" spans="1:17" ht="67.5" customHeight="1" x14ac:dyDescent="0.2">
      <c r="A43" s="48" t="s">
        <v>217</v>
      </c>
      <c r="B43" s="121" t="s">
        <v>218</v>
      </c>
      <c r="C43" s="122"/>
      <c r="D43" s="122"/>
      <c r="E43" s="122"/>
      <c r="F43" s="122"/>
      <c r="G43" s="122"/>
      <c r="H43" s="122"/>
      <c r="I43" s="122"/>
      <c r="J43" s="123"/>
      <c r="K43" s="23" t="s">
        <v>137</v>
      </c>
      <c r="L43" s="13"/>
      <c r="M43" s="13"/>
      <c r="N43" s="13"/>
      <c r="O43" s="13"/>
      <c r="P43" s="13"/>
      <c r="Q43" s="13"/>
    </row>
    <row r="44" spans="1:17" ht="12.75" customHeight="1" x14ac:dyDescent="0.2">
      <c r="A44" s="71"/>
      <c r="B44" s="118" t="s">
        <v>219</v>
      </c>
      <c r="C44" s="119"/>
      <c r="D44" s="119"/>
      <c r="E44" s="119"/>
      <c r="F44" s="119"/>
      <c r="G44" s="119"/>
      <c r="H44" s="119"/>
      <c r="I44" s="119"/>
      <c r="J44" s="120"/>
      <c r="K44" s="68"/>
      <c r="L44" s="69"/>
      <c r="M44" s="69"/>
      <c r="N44" s="69"/>
      <c r="O44" s="69"/>
      <c r="P44" s="70"/>
      <c r="Q44" s="70"/>
    </row>
    <row r="45" spans="1:17" ht="16.5" customHeight="1" x14ac:dyDescent="0.2">
      <c r="A45" s="47" t="s">
        <v>220</v>
      </c>
      <c r="B45" s="121" t="s">
        <v>221</v>
      </c>
      <c r="C45" s="122"/>
      <c r="D45" s="122"/>
      <c r="E45" s="122"/>
      <c r="F45" s="122"/>
      <c r="G45" s="122"/>
      <c r="H45" s="122"/>
      <c r="I45" s="122"/>
      <c r="J45" s="123"/>
      <c r="K45" s="23"/>
      <c r="L45" s="13"/>
      <c r="M45" s="13"/>
      <c r="N45" s="13"/>
      <c r="O45" s="13"/>
      <c r="P45" s="13"/>
      <c r="Q45" s="13"/>
    </row>
    <row r="46" spans="1:17" x14ac:dyDescent="0.2">
      <c r="A46" s="48" t="s">
        <v>222</v>
      </c>
      <c r="B46" s="121" t="s">
        <v>223</v>
      </c>
      <c r="C46" s="122"/>
      <c r="D46" s="122"/>
      <c r="E46" s="122"/>
      <c r="F46" s="122"/>
      <c r="G46" s="122"/>
      <c r="H46" s="122"/>
      <c r="I46" s="122"/>
      <c r="J46" s="123"/>
      <c r="K46" s="23" t="s">
        <v>224</v>
      </c>
      <c r="L46" s="13"/>
      <c r="M46" s="13"/>
      <c r="N46" s="13"/>
      <c r="O46" s="13"/>
      <c r="P46" s="13"/>
      <c r="Q46" s="13"/>
    </row>
    <row r="47" spans="1:17" x14ac:dyDescent="0.2">
      <c r="A47" s="48" t="s">
        <v>225</v>
      </c>
      <c r="B47" s="121" t="s">
        <v>226</v>
      </c>
      <c r="C47" s="122"/>
      <c r="D47" s="122"/>
      <c r="E47" s="122"/>
      <c r="F47" s="122"/>
      <c r="G47" s="122"/>
      <c r="H47" s="122"/>
      <c r="I47" s="122"/>
      <c r="J47" s="123"/>
      <c r="K47" s="23" t="s">
        <v>224</v>
      </c>
      <c r="L47" s="13"/>
      <c r="M47" s="13"/>
      <c r="N47" s="13"/>
      <c r="O47" s="13"/>
      <c r="P47" s="13"/>
      <c r="Q47" s="13"/>
    </row>
    <row r="48" spans="1:17" ht="12" customHeight="1" x14ac:dyDescent="0.2">
      <c r="A48" s="71"/>
      <c r="B48" s="118" t="s">
        <v>227</v>
      </c>
      <c r="C48" s="119"/>
      <c r="D48" s="119"/>
      <c r="E48" s="119"/>
      <c r="F48" s="119"/>
      <c r="G48" s="119"/>
      <c r="H48" s="119"/>
      <c r="I48" s="119"/>
      <c r="J48" s="120"/>
      <c r="K48" s="68"/>
      <c r="L48" s="69"/>
      <c r="M48" s="69"/>
      <c r="N48" s="69"/>
      <c r="O48" s="69"/>
      <c r="P48" s="70"/>
      <c r="Q48" s="70"/>
    </row>
    <row r="49" spans="1:17" ht="16.5" customHeight="1" x14ac:dyDescent="0.2">
      <c r="A49" s="47" t="s">
        <v>228</v>
      </c>
      <c r="B49" s="124" t="s">
        <v>229</v>
      </c>
      <c r="C49" s="125"/>
      <c r="D49" s="125"/>
      <c r="E49" s="125"/>
      <c r="F49" s="125"/>
      <c r="G49" s="125"/>
      <c r="H49" s="125"/>
      <c r="I49" s="125"/>
      <c r="J49" s="126"/>
      <c r="K49" s="23"/>
      <c r="L49" s="13"/>
      <c r="M49" s="13"/>
      <c r="N49" s="13"/>
      <c r="O49" s="13"/>
      <c r="P49" s="13"/>
      <c r="Q49" s="13"/>
    </row>
    <row r="50" spans="1:17" ht="108.75" customHeight="1" x14ac:dyDescent="0.2">
      <c r="A50" s="48" t="s">
        <v>230</v>
      </c>
      <c r="B50" s="127" t="s">
        <v>231</v>
      </c>
      <c r="C50" s="128"/>
      <c r="D50" s="128"/>
      <c r="E50" s="128"/>
      <c r="F50" s="128"/>
      <c r="G50" s="128"/>
      <c r="H50" s="128"/>
      <c r="I50" s="128"/>
      <c r="J50" s="129"/>
      <c r="K50" s="23" t="s">
        <v>232</v>
      </c>
      <c r="L50" s="13"/>
      <c r="M50" s="13"/>
      <c r="N50" s="13"/>
      <c r="O50" s="13"/>
      <c r="P50" s="13"/>
      <c r="Q50" s="13"/>
    </row>
    <row r="51" spans="1:17" ht="108" customHeight="1" x14ac:dyDescent="0.2">
      <c r="A51" s="48" t="s">
        <v>233</v>
      </c>
      <c r="B51" s="121" t="s">
        <v>234</v>
      </c>
      <c r="C51" s="122"/>
      <c r="D51" s="122"/>
      <c r="E51" s="122"/>
      <c r="F51" s="122"/>
      <c r="G51" s="122"/>
      <c r="H51" s="122"/>
      <c r="I51" s="122"/>
      <c r="J51" s="123"/>
      <c r="K51" s="23" t="s">
        <v>235</v>
      </c>
      <c r="L51" s="13"/>
      <c r="M51" s="13"/>
      <c r="N51" s="13"/>
      <c r="O51" s="13"/>
      <c r="P51" s="13"/>
      <c r="Q51" s="13"/>
    </row>
    <row r="52" spans="1:17" ht="194.25" customHeight="1" x14ac:dyDescent="0.2">
      <c r="A52" s="48" t="s">
        <v>236</v>
      </c>
      <c r="B52" s="121" t="s">
        <v>237</v>
      </c>
      <c r="C52" s="122"/>
      <c r="D52" s="122"/>
      <c r="E52" s="122"/>
      <c r="F52" s="122"/>
      <c r="G52" s="122"/>
      <c r="H52" s="122"/>
      <c r="I52" s="122"/>
      <c r="J52" s="123"/>
      <c r="K52" s="23" t="s">
        <v>238</v>
      </c>
      <c r="L52" s="13"/>
      <c r="M52" s="13"/>
      <c r="N52" s="13"/>
      <c r="O52" s="13"/>
      <c r="P52" s="13"/>
      <c r="Q52" s="13"/>
    </row>
    <row r="53" spans="1:17" ht="16.5" customHeight="1" x14ac:dyDescent="0.2">
      <c r="A53" s="47"/>
      <c r="B53" s="131" t="s">
        <v>239</v>
      </c>
      <c r="C53" s="132"/>
      <c r="D53" s="132"/>
      <c r="E53" s="132"/>
      <c r="F53" s="132"/>
      <c r="G53" s="132"/>
      <c r="H53" s="132"/>
      <c r="I53" s="132"/>
      <c r="J53" s="133"/>
      <c r="K53" s="68"/>
      <c r="L53" s="69"/>
      <c r="M53" s="69"/>
      <c r="N53" s="69"/>
      <c r="O53" s="69"/>
      <c r="P53" s="69"/>
      <c r="Q53" s="69"/>
    </row>
    <row r="54" spans="1:17" ht="13.5" customHeight="1" x14ac:dyDescent="0.2"/>
    <row r="55" spans="1:17" x14ac:dyDescent="0.2">
      <c r="O55" s="82"/>
    </row>
  </sheetData>
  <mergeCells count="51">
    <mergeCell ref="B3:J3"/>
    <mergeCell ref="B16:J16"/>
    <mergeCell ref="B5:J5"/>
    <mergeCell ref="B6:J6"/>
    <mergeCell ref="B7:J7"/>
    <mergeCell ref="B8:J8"/>
    <mergeCell ref="B9:J9"/>
    <mergeCell ref="B11:J11"/>
    <mergeCell ref="B12:J12"/>
    <mergeCell ref="B13:J13"/>
    <mergeCell ref="B14:J14"/>
    <mergeCell ref="B15:J15"/>
    <mergeCell ref="B10:J10"/>
    <mergeCell ref="B4:J4"/>
    <mergeCell ref="B44:J44"/>
    <mergeCell ref="B53:J53"/>
    <mergeCell ref="B31:J31"/>
    <mergeCell ref="B30:J30"/>
    <mergeCell ref="B33:J33"/>
    <mergeCell ref="B38:J38"/>
    <mergeCell ref="B39:J39"/>
    <mergeCell ref="B40:J40"/>
    <mergeCell ref="B41:J41"/>
    <mergeCell ref="B43:J43"/>
    <mergeCell ref="B32:J32"/>
    <mergeCell ref="B35:J35"/>
    <mergeCell ref="B34:J34"/>
    <mergeCell ref="B36:J36"/>
    <mergeCell ref="B19:J19"/>
    <mergeCell ref="B26:J26"/>
    <mergeCell ref="B27:J27"/>
    <mergeCell ref="B28:J28"/>
    <mergeCell ref="B24:J24"/>
    <mergeCell ref="B22:J22"/>
    <mergeCell ref="B25:J25"/>
    <mergeCell ref="B17:J17"/>
    <mergeCell ref="B21:J21"/>
    <mergeCell ref="B18:J18"/>
    <mergeCell ref="B52:J52"/>
    <mergeCell ref="B47:J47"/>
    <mergeCell ref="B45:J45"/>
    <mergeCell ref="B48:J48"/>
    <mergeCell ref="B49:J49"/>
    <mergeCell ref="B50:J50"/>
    <mergeCell ref="B51:J51"/>
    <mergeCell ref="B42:J42"/>
    <mergeCell ref="B20:J20"/>
    <mergeCell ref="B23:J23"/>
    <mergeCell ref="B37:J37"/>
    <mergeCell ref="B46:J46"/>
    <mergeCell ref="B29:J29"/>
  </mergeCells>
  <phoneticPr fontId="10" type="noConversion"/>
  <pageMargins left="0.70866141732283472" right="0.70866141732283472" top="0.74803149606299213"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32"/>
  <sheetViews>
    <sheetView tabSelected="1" zoomScaleNormal="100" workbookViewId="0">
      <selection activeCell="M17" sqref="M17"/>
    </sheetView>
  </sheetViews>
  <sheetFormatPr defaultColWidth="9.140625" defaultRowHeight="12.75" x14ac:dyDescent="0.2"/>
  <cols>
    <col min="1" max="6" width="9.140625" style="26"/>
    <col min="7" max="7" width="0.28515625" style="26" customWidth="1"/>
    <col min="8" max="8" width="9.140625" style="26" hidden="1" customWidth="1"/>
    <col min="9" max="9" width="6.140625" style="26" hidden="1" customWidth="1"/>
    <col min="10" max="10" width="9.140625" style="26" hidden="1" customWidth="1"/>
    <col min="11" max="11" width="11.140625" style="26" customWidth="1"/>
    <col min="12" max="12" width="21.85546875" style="26" customWidth="1"/>
    <col min="13" max="13" width="38.140625" style="26" customWidth="1"/>
    <col min="14" max="14" width="8.5703125" style="26" customWidth="1"/>
    <col min="15" max="15" width="9.42578125" style="26" bestFit="1" customWidth="1"/>
    <col min="16" max="16" width="5.7109375" style="26" customWidth="1"/>
    <col min="17" max="17" width="9.140625" style="26" customWidth="1"/>
    <col min="18" max="16384" width="9.140625" style="26"/>
  </cols>
  <sheetData>
    <row r="1" spans="1:19" ht="22.5" x14ac:dyDescent="0.2">
      <c r="A1" s="5"/>
      <c r="B1" s="6" t="s">
        <v>240</v>
      </c>
      <c r="C1" s="7"/>
      <c r="D1" s="7"/>
      <c r="E1" s="7"/>
      <c r="F1" s="7"/>
      <c r="G1" s="7"/>
      <c r="H1" s="7"/>
      <c r="I1" s="7"/>
      <c r="J1" s="7"/>
      <c r="K1" s="3"/>
      <c r="L1" s="8"/>
      <c r="M1" s="8"/>
      <c r="N1" s="8"/>
      <c r="O1" s="6"/>
    </row>
    <row r="2" spans="1:19" x14ac:dyDescent="0.2">
      <c r="A2" s="1"/>
      <c r="B2" s="2"/>
      <c r="C2" s="2"/>
      <c r="D2" s="2"/>
      <c r="E2" s="2"/>
      <c r="F2" s="2"/>
      <c r="G2" s="2"/>
      <c r="H2" s="2"/>
      <c r="I2" s="2"/>
      <c r="J2" s="2"/>
      <c r="K2" s="3"/>
      <c r="L2" s="4"/>
      <c r="M2" s="4"/>
      <c r="N2" s="4"/>
      <c r="O2" s="4"/>
    </row>
    <row r="3" spans="1:19" ht="66.75" customHeight="1" x14ac:dyDescent="0.2">
      <c r="A3" s="9" t="s">
        <v>1</v>
      </c>
      <c r="B3" s="100" t="s">
        <v>2</v>
      </c>
      <c r="C3" s="101"/>
      <c r="D3" s="101"/>
      <c r="E3" s="101"/>
      <c r="F3" s="101"/>
      <c r="G3" s="101"/>
      <c r="H3" s="101"/>
      <c r="I3" s="101"/>
      <c r="J3" s="101"/>
      <c r="K3" s="22" t="s">
        <v>3</v>
      </c>
      <c r="L3" s="22" t="s">
        <v>4</v>
      </c>
      <c r="M3" s="22" t="s">
        <v>5</v>
      </c>
      <c r="N3" s="22" t="s">
        <v>60</v>
      </c>
      <c r="O3" s="22" t="s">
        <v>7</v>
      </c>
      <c r="P3" s="22" t="s">
        <v>8</v>
      </c>
      <c r="Q3" s="22" t="s">
        <v>61</v>
      </c>
    </row>
    <row r="4" spans="1:19" x14ac:dyDescent="0.2">
      <c r="A4" s="9" t="s">
        <v>10</v>
      </c>
      <c r="B4" s="104">
        <v>2</v>
      </c>
      <c r="C4" s="105"/>
      <c r="D4" s="105"/>
      <c r="E4" s="105"/>
      <c r="F4" s="105"/>
      <c r="G4" s="105"/>
      <c r="H4" s="105"/>
      <c r="I4" s="105"/>
      <c r="J4" s="87"/>
      <c r="K4" s="22">
        <v>3</v>
      </c>
      <c r="L4" s="22">
        <v>4</v>
      </c>
      <c r="M4" s="22">
        <v>5</v>
      </c>
      <c r="N4" s="22">
        <v>6</v>
      </c>
      <c r="O4" s="22">
        <v>7</v>
      </c>
      <c r="P4" s="22">
        <v>8</v>
      </c>
      <c r="Q4" s="22">
        <v>9</v>
      </c>
    </row>
    <row r="5" spans="1:19" x14ac:dyDescent="0.2">
      <c r="A5" s="35"/>
      <c r="B5" s="146" t="s">
        <v>241</v>
      </c>
      <c r="C5" s="147"/>
      <c r="D5" s="147"/>
      <c r="E5" s="147"/>
      <c r="F5" s="147"/>
      <c r="G5" s="147"/>
      <c r="H5" s="147"/>
      <c r="I5" s="147"/>
      <c r="J5" s="148"/>
      <c r="K5" s="36"/>
      <c r="L5" s="37"/>
      <c r="M5" s="37"/>
      <c r="N5" s="37"/>
      <c r="O5" s="12"/>
      <c r="P5" s="12"/>
      <c r="Q5" s="12"/>
    </row>
    <row r="6" spans="1:19" ht="108" customHeight="1" x14ac:dyDescent="0.2">
      <c r="A6" s="15" t="s">
        <v>242</v>
      </c>
      <c r="B6" s="143" t="s">
        <v>243</v>
      </c>
      <c r="C6" s="144"/>
      <c r="D6" s="144"/>
      <c r="E6" s="144"/>
      <c r="F6" s="144"/>
      <c r="G6" s="144"/>
      <c r="H6" s="144"/>
      <c r="I6" s="144"/>
      <c r="J6" s="145"/>
      <c r="K6" s="38"/>
      <c r="L6" s="45" t="s">
        <v>244</v>
      </c>
      <c r="M6" s="86" t="s">
        <v>245</v>
      </c>
      <c r="N6" s="39"/>
      <c r="O6" s="13"/>
      <c r="P6" s="13"/>
      <c r="Q6" s="13"/>
      <c r="R6" s="19"/>
      <c r="S6" s="19"/>
    </row>
    <row r="7" spans="1:19" x14ac:dyDescent="0.2">
      <c r="A7" s="25" t="s">
        <v>246</v>
      </c>
      <c r="B7" s="140" t="s">
        <v>247</v>
      </c>
      <c r="C7" s="141"/>
      <c r="D7" s="141"/>
      <c r="E7" s="141"/>
      <c r="F7" s="141"/>
      <c r="G7" s="141"/>
      <c r="H7" s="141"/>
      <c r="I7" s="141"/>
      <c r="J7" s="142"/>
      <c r="K7" s="38" t="s">
        <v>131</v>
      </c>
      <c r="L7" s="16" t="s">
        <v>248</v>
      </c>
      <c r="M7" s="39" t="s">
        <v>247</v>
      </c>
      <c r="N7" s="91">
        <v>1.1000000000000001</v>
      </c>
      <c r="O7" s="92">
        <f>N7*120</f>
        <v>132</v>
      </c>
      <c r="P7" s="13">
        <v>5</v>
      </c>
      <c r="Q7" s="92">
        <f>O7*1.05</f>
        <v>138.6</v>
      </c>
    </row>
    <row r="8" spans="1:19" ht="12.95" customHeight="1" x14ac:dyDescent="0.2">
      <c r="A8" s="25" t="s">
        <v>249</v>
      </c>
      <c r="B8" s="143" t="s">
        <v>250</v>
      </c>
      <c r="C8" s="144"/>
      <c r="D8" s="144"/>
      <c r="E8" s="144"/>
      <c r="F8" s="144"/>
      <c r="G8" s="144"/>
      <c r="H8" s="144"/>
      <c r="I8" s="144"/>
      <c r="J8" s="145"/>
      <c r="K8" s="38" t="s">
        <v>131</v>
      </c>
      <c r="L8" s="16" t="s">
        <v>251</v>
      </c>
      <c r="M8" s="39" t="s">
        <v>250</v>
      </c>
      <c r="N8" s="91">
        <v>1.1000000000000001</v>
      </c>
      <c r="O8" s="92">
        <f t="shared" ref="O8:O9" si="0">N8*120</f>
        <v>132</v>
      </c>
      <c r="P8" s="13">
        <v>5</v>
      </c>
      <c r="Q8" s="92">
        <f>O8*1.05</f>
        <v>138.6</v>
      </c>
    </row>
    <row r="9" spans="1:19" ht="12.95" customHeight="1" x14ac:dyDescent="0.2">
      <c r="A9" s="25" t="s">
        <v>252</v>
      </c>
      <c r="B9" s="143" t="s">
        <v>253</v>
      </c>
      <c r="C9" s="144"/>
      <c r="D9" s="144"/>
      <c r="E9" s="144"/>
      <c r="F9" s="144"/>
      <c r="G9" s="144"/>
      <c r="H9" s="144"/>
      <c r="I9" s="144"/>
      <c r="J9" s="145"/>
      <c r="K9" s="38" t="s">
        <v>131</v>
      </c>
      <c r="L9" s="16" t="s">
        <v>254</v>
      </c>
      <c r="M9" s="39" t="s">
        <v>253</v>
      </c>
      <c r="N9" s="91">
        <v>1.1000000000000001</v>
      </c>
      <c r="O9" s="92">
        <f t="shared" si="0"/>
        <v>132</v>
      </c>
      <c r="P9" s="13">
        <v>5</v>
      </c>
      <c r="Q9" s="92">
        <f>O9*1.05</f>
        <v>138.6</v>
      </c>
    </row>
    <row r="10" spans="1:19" x14ac:dyDescent="0.2">
      <c r="A10" s="73"/>
      <c r="B10" s="118" t="s">
        <v>255</v>
      </c>
      <c r="C10" s="119"/>
      <c r="D10" s="119"/>
      <c r="E10" s="119"/>
      <c r="F10" s="119"/>
      <c r="G10" s="119"/>
      <c r="H10" s="119"/>
      <c r="I10" s="119"/>
      <c r="J10" s="74"/>
      <c r="K10" s="75"/>
      <c r="L10" s="76"/>
      <c r="M10" s="76"/>
      <c r="N10" s="76"/>
      <c r="O10" s="93">
        <f>SUM(O7:O9)</f>
        <v>396</v>
      </c>
      <c r="P10" s="70"/>
      <c r="Q10" s="93">
        <f>SUM(Q7:Q9)</f>
        <v>415.79999999999995</v>
      </c>
    </row>
    <row r="11" spans="1:19" ht="76.5" x14ac:dyDescent="0.2">
      <c r="A11" s="15" t="s">
        <v>256</v>
      </c>
      <c r="B11" s="143" t="s">
        <v>257</v>
      </c>
      <c r="C11" s="144"/>
      <c r="D11" s="144"/>
      <c r="E11" s="144"/>
      <c r="F11" s="144"/>
      <c r="G11" s="144"/>
      <c r="H11" s="144"/>
      <c r="I11" s="144"/>
      <c r="J11" s="145"/>
      <c r="K11" s="24"/>
      <c r="L11" s="23" t="s">
        <v>258</v>
      </c>
      <c r="M11" s="86" t="s">
        <v>259</v>
      </c>
      <c r="N11" s="39"/>
      <c r="O11" s="13"/>
      <c r="P11" s="13"/>
      <c r="Q11" s="13"/>
    </row>
    <row r="12" spans="1:19" ht="12.95" customHeight="1" x14ac:dyDescent="0.2">
      <c r="A12" s="25" t="s">
        <v>260</v>
      </c>
      <c r="B12" s="138" t="s">
        <v>261</v>
      </c>
      <c r="C12" s="138"/>
      <c r="D12" s="138"/>
      <c r="E12" s="138"/>
      <c r="F12" s="138"/>
      <c r="G12" s="138"/>
      <c r="H12" s="138"/>
      <c r="I12" s="138"/>
      <c r="J12" s="138"/>
      <c r="K12" s="24" t="s">
        <v>46</v>
      </c>
      <c r="L12" s="16" t="s">
        <v>262</v>
      </c>
      <c r="M12" s="39" t="s">
        <v>263</v>
      </c>
      <c r="N12" s="91">
        <v>1.1000000000000001</v>
      </c>
      <c r="O12" s="92">
        <f>N12*800</f>
        <v>880.00000000000011</v>
      </c>
      <c r="P12" s="13">
        <v>5</v>
      </c>
      <c r="Q12" s="92">
        <f>O12*1.05</f>
        <v>924.00000000000011</v>
      </c>
    </row>
    <row r="13" spans="1:19" ht="12.95" customHeight="1" x14ac:dyDescent="0.2">
      <c r="A13" s="25" t="s">
        <v>264</v>
      </c>
      <c r="B13" s="138" t="s">
        <v>265</v>
      </c>
      <c r="C13" s="138"/>
      <c r="D13" s="138"/>
      <c r="E13" s="138"/>
      <c r="F13" s="138"/>
      <c r="G13" s="138"/>
      <c r="H13" s="138"/>
      <c r="I13" s="138"/>
      <c r="J13" s="138"/>
      <c r="K13" s="24" t="s">
        <v>266</v>
      </c>
      <c r="L13" s="16" t="s">
        <v>267</v>
      </c>
      <c r="M13" s="39" t="s">
        <v>268</v>
      </c>
      <c r="N13" s="91">
        <v>1.1000000000000001</v>
      </c>
      <c r="O13" s="92">
        <f>N13*300</f>
        <v>330</v>
      </c>
      <c r="P13" s="13">
        <v>5</v>
      </c>
      <c r="Q13" s="92">
        <f t="shared" ref="Q13:Q24" si="1">O13*1.05</f>
        <v>346.5</v>
      </c>
    </row>
    <row r="14" spans="1:19" ht="12.95" customHeight="1" x14ac:dyDescent="0.2">
      <c r="A14" s="25" t="s">
        <v>269</v>
      </c>
      <c r="B14" s="138" t="s">
        <v>270</v>
      </c>
      <c r="C14" s="138"/>
      <c r="D14" s="138"/>
      <c r="E14" s="138"/>
      <c r="F14" s="138"/>
      <c r="G14" s="138"/>
      <c r="H14" s="138"/>
      <c r="I14" s="138"/>
      <c r="J14" s="138"/>
      <c r="K14" s="24" t="s">
        <v>271</v>
      </c>
      <c r="L14" s="16" t="s">
        <v>272</v>
      </c>
      <c r="M14" s="39" t="s">
        <v>273</v>
      </c>
      <c r="N14" s="91">
        <v>1.1000000000000001</v>
      </c>
      <c r="O14" s="92">
        <f>N14*24</f>
        <v>26.400000000000002</v>
      </c>
      <c r="P14" s="13">
        <v>5</v>
      </c>
      <c r="Q14" s="92">
        <f t="shared" si="1"/>
        <v>27.720000000000002</v>
      </c>
    </row>
    <row r="15" spans="1:19" ht="12.95" customHeight="1" x14ac:dyDescent="0.2">
      <c r="A15" s="25" t="s">
        <v>274</v>
      </c>
      <c r="B15" s="138" t="s">
        <v>275</v>
      </c>
      <c r="C15" s="138"/>
      <c r="D15" s="138"/>
      <c r="E15" s="138"/>
      <c r="F15" s="138"/>
      <c r="G15" s="138"/>
      <c r="H15" s="138"/>
      <c r="I15" s="138"/>
      <c r="J15" s="138"/>
      <c r="K15" s="24" t="s">
        <v>106</v>
      </c>
      <c r="L15" s="16" t="s">
        <v>276</v>
      </c>
      <c r="M15" s="39" t="s">
        <v>277</v>
      </c>
      <c r="N15" s="91">
        <v>1.1000000000000001</v>
      </c>
      <c r="O15" s="92">
        <f>N15*500</f>
        <v>550</v>
      </c>
      <c r="P15" s="13">
        <v>5</v>
      </c>
      <c r="Q15" s="92">
        <f t="shared" si="1"/>
        <v>577.5</v>
      </c>
    </row>
    <row r="16" spans="1:19" ht="12.95" customHeight="1" x14ac:dyDescent="0.2">
      <c r="A16" s="25" t="s">
        <v>278</v>
      </c>
      <c r="B16" s="138" t="s">
        <v>279</v>
      </c>
      <c r="C16" s="138"/>
      <c r="D16" s="138"/>
      <c r="E16" s="138"/>
      <c r="F16" s="138"/>
      <c r="G16" s="138"/>
      <c r="H16" s="138"/>
      <c r="I16" s="138"/>
      <c r="J16" s="138"/>
      <c r="K16" s="24" t="s">
        <v>271</v>
      </c>
      <c r="L16" s="16" t="s">
        <v>251</v>
      </c>
      <c r="M16" s="39" t="s">
        <v>280</v>
      </c>
      <c r="N16" s="91">
        <v>1.1000000000000001</v>
      </c>
      <c r="O16" s="92">
        <f>N16*24</f>
        <v>26.400000000000002</v>
      </c>
      <c r="P16" s="13">
        <v>5</v>
      </c>
      <c r="Q16" s="92">
        <f t="shared" si="1"/>
        <v>27.720000000000002</v>
      </c>
    </row>
    <row r="17" spans="1:21" ht="25.5" x14ac:dyDescent="0.2">
      <c r="A17" s="25" t="s">
        <v>281</v>
      </c>
      <c r="B17" s="138" t="s">
        <v>282</v>
      </c>
      <c r="C17" s="138"/>
      <c r="D17" s="138"/>
      <c r="E17" s="138"/>
      <c r="F17" s="138"/>
      <c r="G17" s="138"/>
      <c r="H17" s="138"/>
      <c r="I17" s="138"/>
      <c r="J17" s="138"/>
      <c r="K17" s="24" t="s">
        <v>271</v>
      </c>
      <c r="L17" s="23" t="s">
        <v>283</v>
      </c>
      <c r="M17" s="86" t="s">
        <v>284</v>
      </c>
      <c r="N17" s="91">
        <v>1.4</v>
      </c>
      <c r="O17" s="92">
        <f>N17*24</f>
        <v>33.599999999999994</v>
      </c>
      <c r="P17" s="13">
        <v>5</v>
      </c>
      <c r="Q17" s="92">
        <f t="shared" si="1"/>
        <v>35.279999999999994</v>
      </c>
    </row>
    <row r="18" spans="1:21" ht="12.95" customHeight="1" x14ac:dyDescent="0.2">
      <c r="A18" s="25" t="s">
        <v>285</v>
      </c>
      <c r="B18" s="138" t="s">
        <v>286</v>
      </c>
      <c r="C18" s="138"/>
      <c r="D18" s="138"/>
      <c r="E18" s="138"/>
      <c r="F18" s="138"/>
      <c r="G18" s="138"/>
      <c r="H18" s="138"/>
      <c r="I18" s="138"/>
      <c r="J18" s="138"/>
      <c r="K18" s="24" t="s">
        <v>287</v>
      </c>
      <c r="L18" s="16" t="s">
        <v>288</v>
      </c>
      <c r="M18" s="39" t="s">
        <v>289</v>
      </c>
      <c r="N18" s="91">
        <v>1.1000000000000001</v>
      </c>
      <c r="O18" s="92">
        <f>N18*2400</f>
        <v>2640</v>
      </c>
      <c r="P18" s="13">
        <v>5</v>
      </c>
      <c r="Q18" s="92">
        <f t="shared" si="1"/>
        <v>2772</v>
      </c>
    </row>
    <row r="19" spans="1:21" ht="12.95" customHeight="1" x14ac:dyDescent="0.2">
      <c r="A19" s="25" t="s">
        <v>290</v>
      </c>
      <c r="B19" s="138" t="s">
        <v>291</v>
      </c>
      <c r="C19" s="138"/>
      <c r="D19" s="138"/>
      <c r="E19" s="138"/>
      <c r="F19" s="138"/>
      <c r="G19" s="138"/>
      <c r="H19" s="138"/>
      <c r="I19" s="138"/>
      <c r="J19" s="138"/>
      <c r="K19" s="24" t="s">
        <v>198</v>
      </c>
      <c r="L19" s="16" t="s">
        <v>292</v>
      </c>
      <c r="M19" s="39" t="s">
        <v>293</v>
      </c>
      <c r="N19" s="91">
        <v>1.1000000000000001</v>
      </c>
      <c r="O19" s="92">
        <f>N19*100</f>
        <v>110.00000000000001</v>
      </c>
      <c r="P19" s="13">
        <v>5</v>
      </c>
      <c r="Q19" s="92">
        <f t="shared" si="1"/>
        <v>115.50000000000001</v>
      </c>
    </row>
    <row r="20" spans="1:21" ht="12.95" customHeight="1" x14ac:dyDescent="0.2">
      <c r="A20" s="25" t="s">
        <v>294</v>
      </c>
      <c r="B20" s="138" t="s">
        <v>295</v>
      </c>
      <c r="C20" s="138"/>
      <c r="D20" s="138"/>
      <c r="E20" s="138"/>
      <c r="F20" s="138"/>
      <c r="G20" s="138"/>
      <c r="H20" s="138"/>
      <c r="I20" s="138"/>
      <c r="J20" s="138"/>
      <c r="K20" s="24" t="s">
        <v>287</v>
      </c>
      <c r="L20" s="16" t="s">
        <v>296</v>
      </c>
      <c r="M20" s="39" t="s">
        <v>297</v>
      </c>
      <c r="N20" s="91">
        <v>1.1000000000000001</v>
      </c>
      <c r="O20" s="92">
        <f>N20*2400</f>
        <v>2640</v>
      </c>
      <c r="P20" s="13">
        <v>5</v>
      </c>
      <c r="Q20" s="92">
        <f t="shared" si="1"/>
        <v>2772</v>
      </c>
    </row>
    <row r="21" spans="1:21" ht="12.95" customHeight="1" x14ac:dyDescent="0.2">
      <c r="A21" s="25" t="s">
        <v>298</v>
      </c>
      <c r="B21" s="138" t="s">
        <v>299</v>
      </c>
      <c r="C21" s="138"/>
      <c r="D21" s="138"/>
      <c r="E21" s="138"/>
      <c r="F21" s="138"/>
      <c r="G21" s="138"/>
      <c r="H21" s="138"/>
      <c r="I21" s="138"/>
      <c r="J21" s="138"/>
      <c r="K21" s="24" t="s">
        <v>198</v>
      </c>
      <c r="L21" s="16" t="s">
        <v>300</v>
      </c>
      <c r="M21" s="39" t="s">
        <v>301</v>
      </c>
      <c r="N21" s="91">
        <v>1.1000000000000001</v>
      </c>
      <c r="O21" s="92">
        <f>N21*100</f>
        <v>110.00000000000001</v>
      </c>
      <c r="P21" s="13">
        <v>5</v>
      </c>
      <c r="Q21" s="92">
        <f t="shared" si="1"/>
        <v>115.50000000000001</v>
      </c>
    </row>
    <row r="22" spans="1:21" ht="12.95" customHeight="1" x14ac:dyDescent="0.2">
      <c r="A22" s="25" t="s">
        <v>302</v>
      </c>
      <c r="B22" s="138" t="s">
        <v>303</v>
      </c>
      <c r="C22" s="138"/>
      <c r="D22" s="138"/>
      <c r="E22" s="138"/>
      <c r="F22" s="138"/>
      <c r="G22" s="138"/>
      <c r="H22" s="138"/>
      <c r="I22" s="138"/>
      <c r="J22" s="138"/>
      <c r="K22" s="24" t="s">
        <v>158</v>
      </c>
      <c r="L22" s="16" t="s">
        <v>304</v>
      </c>
      <c r="M22" s="39" t="s">
        <v>305</v>
      </c>
      <c r="N22" s="91">
        <v>1.1000000000000001</v>
      </c>
      <c r="O22" s="92">
        <f>N22*200</f>
        <v>220.00000000000003</v>
      </c>
      <c r="P22" s="13">
        <v>5</v>
      </c>
      <c r="Q22" s="92">
        <f t="shared" si="1"/>
        <v>231.00000000000003</v>
      </c>
    </row>
    <row r="23" spans="1:21" ht="12.95" customHeight="1" x14ac:dyDescent="0.2">
      <c r="A23" s="14" t="s">
        <v>306</v>
      </c>
      <c r="B23" s="138" t="s">
        <v>307</v>
      </c>
      <c r="C23" s="138"/>
      <c r="D23" s="138"/>
      <c r="E23" s="138"/>
      <c r="F23" s="138"/>
      <c r="G23" s="138"/>
      <c r="H23" s="138"/>
      <c r="I23" s="138"/>
      <c r="J23" s="138"/>
      <c r="K23" s="24" t="s">
        <v>37</v>
      </c>
      <c r="L23" s="16">
        <v>4504739</v>
      </c>
      <c r="M23" s="39" t="s">
        <v>308</v>
      </c>
      <c r="N23" s="91">
        <v>3.15</v>
      </c>
      <c r="O23" s="92">
        <f>N23*50</f>
        <v>157.5</v>
      </c>
      <c r="P23" s="13">
        <v>5</v>
      </c>
      <c r="Q23" s="92">
        <f t="shared" si="1"/>
        <v>165.375</v>
      </c>
    </row>
    <row r="24" spans="1:21" ht="16.5" customHeight="1" x14ac:dyDescent="0.2">
      <c r="A24" s="14" t="s">
        <v>309</v>
      </c>
      <c r="B24" s="140" t="s">
        <v>310</v>
      </c>
      <c r="C24" s="141"/>
      <c r="D24" s="141"/>
      <c r="E24" s="141"/>
      <c r="F24" s="141"/>
      <c r="G24" s="141"/>
      <c r="H24" s="141"/>
      <c r="I24" s="141"/>
      <c r="J24" s="142"/>
      <c r="K24" s="24" t="s">
        <v>137</v>
      </c>
      <c r="L24" s="16" t="s">
        <v>311</v>
      </c>
      <c r="M24" s="39" t="s">
        <v>312</v>
      </c>
      <c r="N24" s="91">
        <v>3.15</v>
      </c>
      <c r="O24" s="92">
        <f>N24*50</f>
        <v>157.5</v>
      </c>
      <c r="P24" s="13">
        <v>5</v>
      </c>
      <c r="Q24" s="92">
        <f t="shared" si="1"/>
        <v>165.375</v>
      </c>
    </row>
    <row r="25" spans="1:21" x14ac:dyDescent="0.2">
      <c r="A25" s="71"/>
      <c r="B25" s="118" t="s">
        <v>313</v>
      </c>
      <c r="C25" s="119"/>
      <c r="D25" s="119"/>
      <c r="E25" s="119"/>
      <c r="F25" s="119"/>
      <c r="G25" s="119"/>
      <c r="H25" s="119"/>
      <c r="I25" s="119"/>
      <c r="J25" s="77"/>
      <c r="K25" s="78"/>
      <c r="L25" s="76"/>
      <c r="M25" s="76"/>
      <c r="N25" s="76"/>
      <c r="O25" s="93">
        <f>SUM(O12:O24)</f>
        <v>7881.4</v>
      </c>
      <c r="P25" s="70"/>
      <c r="Q25" s="93">
        <f>SUM(Q12:Q24)</f>
        <v>8275.4700000000012</v>
      </c>
    </row>
    <row r="26" spans="1:21" ht="45" customHeight="1" x14ac:dyDescent="0.2">
      <c r="A26" s="15" t="s">
        <v>314</v>
      </c>
      <c r="B26" s="139" t="s">
        <v>315</v>
      </c>
      <c r="C26" s="139"/>
      <c r="D26" s="139"/>
      <c r="E26" s="139"/>
      <c r="F26" s="139"/>
      <c r="G26" s="139"/>
      <c r="H26" s="139"/>
      <c r="I26" s="139"/>
      <c r="J26" s="139"/>
      <c r="K26" s="38"/>
      <c r="L26" s="23" t="s">
        <v>316</v>
      </c>
      <c r="M26" s="89" t="s">
        <v>317</v>
      </c>
      <c r="N26" s="90"/>
      <c r="O26" s="90"/>
      <c r="P26" s="90"/>
      <c r="Q26" s="90"/>
      <c r="R26" s="52"/>
      <c r="S26" s="52"/>
      <c r="T26" s="52"/>
      <c r="U26" s="52"/>
    </row>
    <row r="27" spans="1:21" x14ac:dyDescent="0.2">
      <c r="A27" s="25" t="s">
        <v>318</v>
      </c>
      <c r="B27" s="139" t="s">
        <v>319</v>
      </c>
      <c r="C27" s="139"/>
      <c r="D27" s="139"/>
      <c r="E27" s="139"/>
      <c r="F27" s="139"/>
      <c r="G27" s="139"/>
      <c r="H27" s="139"/>
      <c r="I27" s="139"/>
      <c r="J27" s="139"/>
      <c r="K27" s="38" t="s">
        <v>320</v>
      </c>
      <c r="L27" s="16">
        <v>4894278</v>
      </c>
      <c r="M27" s="39" t="s">
        <v>319</v>
      </c>
      <c r="N27" s="91">
        <v>5.0999999999999996</v>
      </c>
      <c r="O27" s="92">
        <f>N27*12</f>
        <v>61.199999999999996</v>
      </c>
      <c r="P27" s="13">
        <v>5</v>
      </c>
      <c r="Q27" s="92">
        <f>O27*1.05</f>
        <v>64.260000000000005</v>
      </c>
    </row>
    <row r="28" spans="1:21" x14ac:dyDescent="0.2">
      <c r="A28" s="25" t="s">
        <v>321</v>
      </c>
      <c r="B28" s="139" t="s">
        <v>322</v>
      </c>
      <c r="C28" s="139"/>
      <c r="D28" s="139"/>
      <c r="E28" s="139"/>
      <c r="F28" s="139"/>
      <c r="G28" s="139"/>
      <c r="H28" s="139"/>
      <c r="I28" s="139"/>
      <c r="J28" s="139"/>
      <c r="K28" s="38" t="s">
        <v>46</v>
      </c>
      <c r="L28" s="16">
        <v>4894260</v>
      </c>
      <c r="M28" s="39" t="s">
        <v>322</v>
      </c>
      <c r="N28" s="91">
        <v>5.0999999999999996</v>
      </c>
      <c r="O28" s="92">
        <f>N28*800</f>
        <v>4079.9999999999995</v>
      </c>
      <c r="P28" s="13">
        <v>5</v>
      </c>
      <c r="Q28" s="92">
        <f t="shared" ref="Q28:Q29" si="2">O28*1.05</f>
        <v>4284</v>
      </c>
    </row>
    <row r="29" spans="1:21" x14ac:dyDescent="0.2">
      <c r="A29" s="25" t="s">
        <v>323</v>
      </c>
      <c r="B29" s="139" t="s">
        <v>324</v>
      </c>
      <c r="C29" s="139"/>
      <c r="D29" s="139"/>
      <c r="E29" s="139"/>
      <c r="F29" s="139"/>
      <c r="G29" s="139"/>
      <c r="H29" s="139"/>
      <c r="I29" s="139"/>
      <c r="J29" s="139"/>
      <c r="K29" s="38" t="s">
        <v>46</v>
      </c>
      <c r="L29" s="16">
        <v>4894502</v>
      </c>
      <c r="M29" s="39" t="s">
        <v>324</v>
      </c>
      <c r="N29" s="91">
        <v>5</v>
      </c>
      <c r="O29" s="92">
        <f>N29*800</f>
        <v>4000</v>
      </c>
      <c r="P29" s="13">
        <v>5</v>
      </c>
      <c r="Q29" s="92">
        <f t="shared" si="2"/>
        <v>4200</v>
      </c>
    </row>
    <row r="30" spans="1:21" x14ac:dyDescent="0.2">
      <c r="A30" s="73"/>
      <c r="B30" s="118" t="s">
        <v>325</v>
      </c>
      <c r="C30" s="119"/>
      <c r="D30" s="119"/>
      <c r="E30" s="119"/>
      <c r="F30" s="119"/>
      <c r="G30" s="119"/>
      <c r="H30" s="119"/>
      <c r="I30" s="119"/>
      <c r="J30" s="79"/>
      <c r="K30" s="75"/>
      <c r="L30" s="76"/>
      <c r="M30" s="76"/>
      <c r="N30" s="76"/>
      <c r="O30" s="93">
        <f>SUM(O27:O29)</f>
        <v>8141.2</v>
      </c>
      <c r="P30" s="70"/>
      <c r="Q30" s="93">
        <f>SUM(Q27:Q29)</f>
        <v>8548.26</v>
      </c>
    </row>
    <row r="31" spans="1:21" ht="181.5" customHeight="1" x14ac:dyDescent="0.2">
      <c r="A31" s="15" t="s">
        <v>326</v>
      </c>
      <c r="B31" s="139" t="s">
        <v>327</v>
      </c>
      <c r="C31" s="139"/>
      <c r="D31" s="139"/>
      <c r="E31" s="139"/>
      <c r="F31" s="139"/>
      <c r="G31" s="139"/>
      <c r="H31" s="139"/>
      <c r="I31" s="139"/>
      <c r="J31" s="139"/>
      <c r="K31" s="38" t="s">
        <v>328</v>
      </c>
      <c r="L31" s="23" t="s">
        <v>329</v>
      </c>
      <c r="M31" s="86" t="s">
        <v>330</v>
      </c>
      <c r="N31" s="39">
        <v>5.45</v>
      </c>
      <c r="O31" s="92">
        <f>N31*2500</f>
        <v>13625</v>
      </c>
      <c r="P31" s="13">
        <v>5</v>
      </c>
      <c r="Q31" s="92">
        <f>O31*1.05</f>
        <v>14306.25</v>
      </c>
    </row>
    <row r="32" spans="1:21" ht="16.5" customHeight="1" x14ac:dyDescent="0.2">
      <c r="A32" s="15"/>
      <c r="B32" s="118" t="s">
        <v>331</v>
      </c>
      <c r="C32" s="119"/>
      <c r="D32" s="119"/>
      <c r="E32" s="119"/>
      <c r="F32" s="119"/>
      <c r="G32" s="119"/>
      <c r="H32" s="119"/>
      <c r="I32" s="119"/>
      <c r="J32" s="81"/>
      <c r="K32" s="75"/>
      <c r="L32" s="76"/>
      <c r="M32" s="76"/>
      <c r="N32" s="76"/>
      <c r="O32" s="93">
        <v>13625</v>
      </c>
      <c r="P32" s="69"/>
      <c r="Q32" s="70">
        <v>14306.25</v>
      </c>
    </row>
  </sheetData>
  <mergeCells count="30">
    <mergeCell ref="B16:J16"/>
    <mergeCell ref="B17:J17"/>
    <mergeCell ref="B9:J9"/>
    <mergeCell ref="B3:J3"/>
    <mergeCell ref="B5:J5"/>
    <mergeCell ref="B6:J6"/>
    <mergeCell ref="B7:J7"/>
    <mergeCell ref="B8:J8"/>
    <mergeCell ref="B11:J11"/>
    <mergeCell ref="B10:I10"/>
    <mergeCell ref="B13:J13"/>
    <mergeCell ref="B14:J14"/>
    <mergeCell ref="B15:J15"/>
    <mergeCell ref="B12:J12"/>
    <mergeCell ref="B4:I4"/>
    <mergeCell ref="B18:J18"/>
    <mergeCell ref="B20:J20"/>
    <mergeCell ref="B21:J21"/>
    <mergeCell ref="B24:J24"/>
    <mergeCell ref="B27:J27"/>
    <mergeCell ref="B22:J22"/>
    <mergeCell ref="B23:J23"/>
    <mergeCell ref="B32:I32"/>
    <mergeCell ref="B19:J19"/>
    <mergeCell ref="B28:J28"/>
    <mergeCell ref="B29:J29"/>
    <mergeCell ref="B31:J31"/>
    <mergeCell ref="B25:I25"/>
    <mergeCell ref="B30:I30"/>
    <mergeCell ref="B26:J26"/>
  </mergeCells>
  <pageMargins left="0.11811023622047245" right="0.11811023622047245" top="0.55118110236220474" bottom="0"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3DFB-1AE4-4691-9EDF-7A17486949DB}">
  <dimension ref="A1:I8"/>
  <sheetViews>
    <sheetView workbookViewId="0">
      <selection activeCell="B6" sqref="B6:I6"/>
    </sheetView>
  </sheetViews>
  <sheetFormatPr defaultRowHeight="12.75" x14ac:dyDescent="0.2"/>
  <cols>
    <col min="9" max="9" width="49.42578125" customWidth="1"/>
  </cols>
  <sheetData>
    <row r="1" spans="1:9" x14ac:dyDescent="0.2">
      <c r="A1" s="34"/>
      <c r="B1" s="34"/>
      <c r="C1" s="53"/>
      <c r="D1" s="53"/>
      <c r="E1" s="54"/>
      <c r="F1" s="55"/>
      <c r="G1" s="55"/>
      <c r="H1" s="55"/>
      <c r="I1" s="34"/>
    </row>
    <row r="2" spans="1:9" ht="15.75" x14ac:dyDescent="0.2">
      <c r="A2" s="56"/>
      <c r="B2" s="57" t="s">
        <v>332</v>
      </c>
      <c r="C2" s="58"/>
      <c r="D2" s="58"/>
      <c r="E2" s="59"/>
      <c r="F2" s="60"/>
      <c r="G2" s="60"/>
      <c r="H2" s="60"/>
      <c r="I2" s="58"/>
    </row>
    <row r="3" spans="1:9" ht="16.5" x14ac:dyDescent="0.2">
      <c r="A3" s="56"/>
      <c r="B3" s="61"/>
      <c r="C3" s="58"/>
      <c r="D3" s="58"/>
      <c r="E3" s="59"/>
      <c r="F3" s="60"/>
      <c r="G3" s="60"/>
      <c r="H3" s="60"/>
      <c r="I3" s="58"/>
    </row>
    <row r="4" spans="1:9" ht="34.5" customHeight="1" x14ac:dyDescent="0.2">
      <c r="A4" s="62" t="s">
        <v>333</v>
      </c>
      <c r="B4" s="149" t="s">
        <v>334</v>
      </c>
      <c r="C4" s="149"/>
      <c r="D4" s="149"/>
      <c r="E4" s="149"/>
      <c r="F4" s="149"/>
      <c r="G4" s="149"/>
      <c r="H4" s="149"/>
      <c r="I4" s="149"/>
    </row>
    <row r="5" spans="1:9" ht="106.5" customHeight="1" x14ac:dyDescent="0.2">
      <c r="A5" s="62" t="s">
        <v>335</v>
      </c>
      <c r="B5" s="150" t="s">
        <v>336</v>
      </c>
      <c r="C5" s="150"/>
      <c r="D5" s="150"/>
      <c r="E5" s="150"/>
      <c r="F5" s="150"/>
      <c r="G5" s="150"/>
      <c r="H5" s="150"/>
      <c r="I5" s="150"/>
    </row>
    <row r="6" spans="1:9" ht="55.5" customHeight="1" x14ac:dyDescent="0.2">
      <c r="A6" s="62" t="s">
        <v>337</v>
      </c>
      <c r="B6" s="150" t="s">
        <v>338</v>
      </c>
      <c r="C6" s="150"/>
      <c r="D6" s="150"/>
      <c r="E6" s="150"/>
      <c r="F6" s="150"/>
      <c r="G6" s="150"/>
      <c r="H6" s="150"/>
      <c r="I6" s="150"/>
    </row>
    <row r="7" spans="1:9" ht="55.5" customHeight="1" x14ac:dyDescent="0.2">
      <c r="A7" s="62" t="s">
        <v>339</v>
      </c>
      <c r="B7" s="150" t="s">
        <v>340</v>
      </c>
      <c r="C7" s="150"/>
      <c r="D7" s="150"/>
      <c r="E7" s="150"/>
      <c r="F7" s="150"/>
      <c r="G7" s="150"/>
      <c r="H7" s="150"/>
      <c r="I7" s="150"/>
    </row>
    <row r="8" spans="1:9" ht="15.75" x14ac:dyDescent="0.25">
      <c r="A8" s="63"/>
      <c r="B8" s="63"/>
      <c r="C8" s="63"/>
      <c r="D8" s="63"/>
      <c r="E8" s="63"/>
      <c r="F8" s="63"/>
      <c r="G8" s="63"/>
      <c r="H8" s="63"/>
      <c r="I8" s="63"/>
    </row>
  </sheetData>
  <mergeCells count="4">
    <mergeCell ref="B4:I4"/>
    <mergeCell ref="B5:I5"/>
    <mergeCell ref="B6:I6"/>
    <mergeCell ref="B7:I7"/>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8" ma:contentTypeDescription="Create a new document." ma:contentTypeScope="" ma:versionID="303bba8035a48c6f16168aa70e7b6a22">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1a76442da9b463c4fd17cab978e3f62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FZJ6XTJY6WQ3-1352427771-336226</_dlc_DocId>
    <_dlc_DocIdUrl xmlns="f401bc6b-16ae-4eec-874e-4b24bc321f82">
      <Url>https://bbraun.sharepoint.com/sites/bbraun_eis_ltmedical/_layouts/15/DocIdRedir.aspx?ID=FZJ6XTJY6WQ3-1352427771-336226</Url>
      <Description>FZJ6XTJY6WQ3-1352427771-336226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BEF3B9-0ECD-451E-8EDD-F41CAFCABD76}">
  <ds:schemaRefs>
    <ds:schemaRef ds:uri="http://schemas.microsoft.com/sharepoint/events"/>
  </ds:schemaRefs>
</ds:datastoreItem>
</file>

<file path=customXml/itemProps2.xml><?xml version="1.0" encoding="utf-8"?>
<ds:datastoreItem xmlns:ds="http://schemas.openxmlformats.org/officeDocument/2006/customXml" ds:itemID="{C36EADB0-BD8D-4B34-8D59-937076581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FB2E96-B63C-4879-BACE-E2F32E8D4D87}">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4.xml><?xml version="1.0" encoding="utf-8"?>
<ds:datastoreItem xmlns:ds="http://schemas.openxmlformats.org/officeDocument/2006/customXml" ds:itemID="{D2289658-F2CE-4E8F-AF63-E5C5997394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7</vt:i4>
      </vt:variant>
    </vt:vector>
  </HeadingPairs>
  <TitlesOfParts>
    <vt:vector size="7" baseType="lpstr">
      <vt:lpstr>INTRAVENINIAI... </vt:lpstr>
      <vt:lpstr>GASTRO</vt:lpstr>
      <vt:lpstr>CH. PIRŠTINĖS</vt:lpstr>
      <vt:lpstr>INDIV.APP</vt:lpstr>
      <vt:lpstr>STERILIOS APP</vt:lpstr>
      <vt:lpstr>ANESTEZIJAI</vt:lpstr>
      <vt:lpstr>Bendri reikalavimai</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KUL Grafikai</dc:creator>
  <cp:keywords/>
  <dc:description/>
  <cp:lastModifiedBy>Diana Kuzmarskienė</cp:lastModifiedBy>
  <cp:revision/>
  <cp:lastPrinted>2023-07-27T13:16:11Z</cp:lastPrinted>
  <dcterms:created xsi:type="dcterms:W3CDTF">2014-09-12T11:27:58Z</dcterms:created>
  <dcterms:modified xsi:type="dcterms:W3CDTF">2023-07-27T13:18:05Z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2023-07-13T11:48:46Z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79b7aa2d-3411-41d7-8b98-2db24f0ec149</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a162dafb-6a80-4e3e-9fc2-49e7b5832ff4</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