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1VADVPT01\Kulig\2023\4. ATVIRI TARPTAUTINIAI konkursai\Vienkartinės medicininės priemonės 1 (32) B.P. sąrašas Vaitiekienė\Pasiulymai – vertinimui\UAB OneMed\"/>
    </mc:Choice>
  </mc:AlternateContent>
  <xr:revisionPtr revIDLastSave="0" documentId="13_ncr:1_{C05E67A7-2810-407B-BA9E-B5594E152078}" xr6:coauthVersionLast="47" xr6:coauthVersionMax="47" xr10:uidLastSave="{00000000-0000-0000-0000-000000000000}"/>
  <bookViews>
    <workbookView xWindow="-120" yWindow="-120" windowWidth="29040" windowHeight="15840" tabRatio="860" activeTab="1" xr2:uid="{00000000-000D-0000-FFFF-FFFF00000000}"/>
  </bookViews>
  <sheets>
    <sheet name="INDIV.APP" sheetId="10" r:id="rId1"/>
    <sheet name="STERILIOS APP" sheetId="11" r:id="rId2"/>
    <sheet name="Bendri reikalavimai" sheetId="1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 i="10" l="1"/>
  <c r="R13" i="10" s="1"/>
  <c r="O14" i="10"/>
  <c r="R14" i="10" s="1"/>
  <c r="O12" i="10"/>
  <c r="O15" i="10" s="1"/>
  <c r="O8" i="10"/>
  <c r="O7" i="10"/>
  <c r="R7" i="10" s="1"/>
  <c r="O48" i="11"/>
  <c r="Q48" i="11" s="1"/>
  <c r="O47" i="11"/>
  <c r="Q46" i="11"/>
  <c r="O46" i="11"/>
  <c r="O43" i="11"/>
  <c r="O44" i="11" s="1"/>
  <c r="O42" i="11"/>
  <c r="Q42" i="11" s="1"/>
  <c r="Q39" i="11"/>
  <c r="O39" i="11"/>
  <c r="O38" i="11"/>
  <c r="Q38" i="11" s="1"/>
  <c r="Q37" i="11"/>
  <c r="O37" i="11"/>
  <c r="O40" i="11" s="1"/>
  <c r="O34" i="11"/>
  <c r="Q34" i="11" s="1"/>
  <c r="O33" i="11"/>
  <c r="Q33" i="11" s="1"/>
  <c r="O32" i="11"/>
  <c r="Q32" i="11" s="1"/>
  <c r="O31" i="11"/>
  <c r="Q31" i="11" s="1"/>
  <c r="O30" i="11"/>
  <c r="Q30" i="11" s="1"/>
  <c r="O29" i="11"/>
  <c r="Q29" i="11" s="1"/>
  <c r="O28" i="11"/>
  <c r="Q28" i="11" s="1"/>
  <c r="O27" i="11"/>
  <c r="Q27" i="11" s="1"/>
  <c r="O25" i="11"/>
  <c r="Q25" i="11" s="1"/>
  <c r="O24" i="11"/>
  <c r="Q24" i="11" s="1"/>
  <c r="O23" i="11"/>
  <c r="Q23" i="11" s="1"/>
  <c r="O20" i="11"/>
  <c r="O19" i="11"/>
  <c r="Q19" i="11" s="1"/>
  <c r="O14" i="11"/>
  <c r="Q14" i="11" s="1"/>
  <c r="O16" i="11"/>
  <c r="Q16" i="11" s="1"/>
  <c r="O15" i="11"/>
  <c r="Q15" i="11" s="1"/>
  <c r="O13" i="11"/>
  <c r="Q13" i="11" s="1"/>
  <c r="O11" i="11"/>
  <c r="Q11" i="11" s="1"/>
  <c r="O9" i="11"/>
  <c r="Q9" i="11" s="1"/>
  <c r="O8" i="11"/>
  <c r="Q8" i="11" s="1"/>
  <c r="O7" i="11"/>
  <c r="Q40" i="11" l="1"/>
  <c r="O49" i="11"/>
  <c r="R12" i="10"/>
  <c r="R15" i="10" s="1"/>
  <c r="O9" i="10"/>
  <c r="R8" i="10"/>
  <c r="R9" i="10" s="1"/>
  <c r="Q35" i="11"/>
  <c r="Q43" i="11"/>
  <c r="Q44" i="11" s="1"/>
  <c r="O35" i="11"/>
  <c r="Q47" i="11"/>
  <c r="Q49" i="11" s="1"/>
  <c r="O17" i="11"/>
  <c r="Q17" i="11"/>
  <c r="O10" i="11"/>
  <c r="O21" i="11"/>
  <c r="Q20" i="11"/>
  <c r="Q21" i="11" s="1"/>
  <c r="Q7" i="11"/>
  <c r="Q10" i="11" s="1"/>
</calcChain>
</file>

<file path=xl/sharedStrings.xml><?xml version="1.0" encoding="utf-8"?>
<sst xmlns="http://schemas.openxmlformats.org/spreadsheetml/2006/main" count="239" uniqueCount="208">
  <si>
    <t>iki 400 vnt</t>
  </si>
  <si>
    <t>iki 600 vnt</t>
  </si>
  <si>
    <t>iki 120 vnt</t>
  </si>
  <si>
    <t>iki 3000 vnt</t>
  </si>
  <si>
    <t>iki 100 vnt</t>
  </si>
  <si>
    <t>iki 2000 vnt</t>
  </si>
  <si>
    <t>Priemonės pavadinimas</t>
  </si>
  <si>
    <t>Orientacinis kiekis metams</t>
  </si>
  <si>
    <t>PVM tarifas %</t>
  </si>
  <si>
    <t>Vnt. kaina EUR (su PVM)</t>
  </si>
  <si>
    <t>Viso kaina EUR (su PVM)</t>
  </si>
  <si>
    <t>iki 1000 vnt</t>
  </si>
  <si>
    <t>iki 200 vnt</t>
  </si>
  <si>
    <t>Prekių kokybė turi atitikti Europos Sąjungos ar tarptautinius standartus. Pateikiami: CE sertifikatai arba lygiaverčiai dokumentai. Pateikiama skaitmeninė dokumento kopija.</t>
  </si>
  <si>
    <t>iki 5000 vnt</t>
  </si>
  <si>
    <t>iki 500 vnt</t>
  </si>
  <si>
    <t>iki 3500 vnt</t>
  </si>
  <si>
    <t>iki 250 vnt</t>
  </si>
  <si>
    <t>Vienkartinės individualios apsaugos priemonės</t>
  </si>
  <si>
    <t>iki 10000 vnt</t>
  </si>
  <si>
    <t>Prezervatyvai, sudrėkinti, Nr. 2-3, supakuoti po 1vnt</t>
  </si>
  <si>
    <t>Sterilios vienkartinės individualios apsaugos priemonės</t>
  </si>
  <si>
    <t>Apvalkalas vamzdeliui-laidui, polietileninis, neperšlampantis, sterilus, vienkartinis.  Supakuotas viename steriliame gamykliniame įpakavime su sterilumo kontrolės sistema.Trijų lygių pakuotė: pirminė sterili, antrinė kartoninė skirta prekių gabenimui į operacinę, tretinė skirta transportavimui.</t>
  </si>
  <si>
    <t>Apsauginė chirurginė lipni plėvelė, sterili, operaciniam laukui</t>
  </si>
  <si>
    <t>lipni dalis 10x20cm ±2cm</t>
  </si>
  <si>
    <t>lipni dalis 28x25cm ±2cm</t>
  </si>
  <si>
    <t>lipni dalis 28x41cm ±2cm</t>
  </si>
  <si>
    <t>lipni dalis 50x45cm ±2cm</t>
  </si>
  <si>
    <t xml:space="preserve">iki 1000 vnt </t>
  </si>
  <si>
    <t>iki 16000 vnt</t>
  </si>
  <si>
    <t>iki 100 vnt.</t>
  </si>
  <si>
    <t>iki 500 vnt.</t>
  </si>
  <si>
    <t>Vienkartinės sterilios medicininės rankovės su rankogaliais, pagamintos iš spec. vandens nesugeriančios medžiagos su neperšlampančia plėvele, užtikrinančios pilną apsaugą nuo užteršimo organizmą skysčiais operacinėje, įpakavimas su sterilumo kontrolės lipdukais, ilgis ne mažiau 57cm. Supakuotas viename steriliame gamykliniame įpakavime su sterilumo kontrolės sistema. Trijų lygių pakuotė: pirminė sterili, antrinė kartoninė skirta prekių gabenimui į operacinę, tretinė skirta transportavimui.</t>
  </si>
  <si>
    <t>2-sluoksniai chirurginiai apklotai, didelio sugeriamumo, neaustinės medžiagos, apdengti polietileno plėvele iš apačios, apdangalas 100% nepralaidus skysčiams, sterilus, supakuoti po vieną, leistinas apklotų dydžio nuokrypis ± 2cm. Įpakuotas viename steriliame gamykliniame įpakavime su sterilumo kontrolės sistema. Trijų lygių pakuotė: pirminė sterili, antrinė kartoninė skirta prekių gabenimui į operacinę, tretinė skirta transportavimui.</t>
  </si>
  <si>
    <t>50x60cm (+/-2cm)</t>
  </si>
  <si>
    <t>75x90cm (+/-2cm)</t>
  </si>
  <si>
    <t>50x60cm su lipniu kraštu (+/-2cm)</t>
  </si>
  <si>
    <t>75x90cm su lipniu kraštu (+/-2cm)</t>
  </si>
  <si>
    <t>120x150cm su lipnia 5x7cm anga (+/-2cm)</t>
  </si>
  <si>
    <t>150x180cm su lipnia 5x7cm anga (+/-2cm)</t>
  </si>
  <si>
    <t>50x60 su lipnia 6x8 anga (+/-2cm)</t>
  </si>
  <si>
    <t>iki 8000 vnt</t>
  </si>
  <si>
    <t>Vienai/visai pozicijai siūlyti produktą tik iš vieno gamintojo.</t>
  </si>
  <si>
    <t>1.</t>
  </si>
  <si>
    <t>2.</t>
  </si>
  <si>
    <t>3.</t>
  </si>
  <si>
    <t>4.</t>
  </si>
  <si>
    <t>Tiekėjas privalo pateikti gamintojo katalogus (prekių aprašymus) arba internetinę nuorodą į katalogą konkrečiai siūlomai prekei,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Kataloguose (ar prekių aprašymuose) atitikimai turi būti pateikti lietuvių kalba. Pateikiamos skaitmeninės dokumentų kopijos.</t>
  </si>
  <si>
    <t>BENDRIEJI REIKALAVIMAI PRIEMONĖMS</t>
  </si>
  <si>
    <t>Ne mažiau 15x250cm (atviru galu), komplekte lipni juostelė fiksacijai</t>
  </si>
  <si>
    <t>Ne mažiau 15x240cm (perforuotu galu)</t>
  </si>
  <si>
    <t>Ne mažiau 17x240cm (su elastine anga)</t>
  </si>
  <si>
    <t>Mayo apklotas ne mažiau 145x75cm,  nelaidus skysčiams apklotas instrumentų staleliui iš 70 mikronų polietileno plėvelės su priklijuota didelio sugeriamumo neaustine medžiaga viršutiniame paviršiuje. Įpakuotas viename steriliame gamykliniame įpakavime su sterilumo kontrolės sistema. Trijų lygių pakuotė: pirminė sterili, antrinė kartoninė skirta prekių gabenimui į operacinę, tretinė skirta transportavimui.</t>
  </si>
  <si>
    <t xml:space="preserve">Apklotas (sterilus): ne mažiau 150x180cm dydžio, su anga (6x15cm) centre lipniais kraštais.  Įpakuotas viename steriliame gamykliniame įpakavime su sterilumo kontrolės sistema. </t>
  </si>
  <si>
    <t xml:space="preserve">Universalus apklotų rinkinys. Apklotų medžiaga vienkartinio naudojimo, sterili, pagaminta iš dviejų sluoksnių: viršutinis neaustinės medžiagos sluoksnis gerai sugeria skysčius, apatinis - iš polietileno, nepralaidus. Rinkinio sudėtis: a) universalus apklotas ne mažiau 150x190 - 1 vnt; b) Apklotas lipniu kraštu ne mažiau 150x240 cm.- 1 vnt; c) Mayo tipo staliuko apklotas ne mažiau 75x145 cm.  - 1 cm, d) Apklotas lipniu kraštu ne mažiau 180x180 cm., absorbuojanti dalis ne mažiau 15x50 cm - 1 vnt., e) pagalbiniai apklotai lipniu kraštu ne mažiau 75x90 cm, absorbuojanti dalis ne mažiau 15x50 cm. - 2 vnt, f) lipni juosta ne mažiau 9x50  cm - 1 vnt; g) servetėlės - 4 vnt.   Įpakuotas viename steriliame gamykliniame įpakavime su sterilumo kontrolės sistema. </t>
  </si>
  <si>
    <t xml:space="preserve">Gimdymo priėmimo rinkinys. Vienkartinis, supakuotas viename steriliame gamykliniame įpakavime su sterilumo kontrolės sistema, lipnios apkloto dalys gerai limpa prie odos, o sulipusios tarpusavy lengvai atsiskiria, nepažeidžiant apkloto. Atitinka Medicinos Prietaisų Direktyvos 93/42/EEB ir standarto EN-13795 reikalavimus.Apklotai pagaminti iš dviejų sluoksnių medžiagos: viršutinis – pagamintas iš polipropileno neaustinės medžiagos, gerai sugeria skysčius, apatinis - visiškai nepralaidus skysčiams, pagamintas iš polietileno-polipropileno plėvelės. Rinkinys suvyniotas į krepinį popierių ir įpakuotas į sterilizavimo maišelį (minkštoje pakuotėje). Rinkinio sudėtis: Apklotas neperšlampantis  ne mažiau 75x90cm - 1 vnt.; Apklotas neperšlampantis ne mažiau 125x90cm - 1 vnt.; Chalatas chirurginis iš gerai kvėpuojančios, visiškai atsparios skysčiams medžiagos, dydis XL/L, 150cm ± 5cm 1 vnt.; Neaustinės medžiagos baltos servetėlės 20 cm ± 5 cm – 6 vnt.; Paklotas skysčiams sugerti ne mažiau 90x60 – 1 vnt.; Servetėlės marlinės 17 siūlų, 8 sluoksnių ne mažiau 7,5x7, cm - 6 vnt.; Pirštinės chirurginės lateksinės be pudros, sterilios 7,5 dydis, 2 vnt.; Vienkartinis spaustukas kūdikio bambutei 5,5 cm ± 0,5 cm plastikinis 1 vnt.; Vienkartinis popierinis centimetras kūdikiui išmatuoti 1 vnt.
</t>
  </si>
  <si>
    <t xml:space="preserve">Angiografinių apklotų rinkinys periferinei ir neurodiagnostikai (sterilus): a) angiografijos apklotas: ne mažiau 230x300cm dydžio, su dviem angom ( ne mažiau 7x10cm) dubens srityje lipniais kraštais, skaidraus celofano kraštai, padidinto sugeriamumo centrinė dalis ne mažiau 70x75 cm; b) intrumentų stalo apklotas  ne mažiau 100x150cm; c) sugeriantis paklotas ne mažiau 50x80cm; d) paklotas lipniu kraštu ne mažiau 50x60cm; e) rankšluostėliai 2vnt; f) stalo paklotas ne mažiau 150x190cm. Rinkinys įpakuotas viename steriliame gamykliniame įpakavime su sterilumo kontrolės sistema. </t>
  </si>
  <si>
    <t>Apklotas lipniu kraštu ne mažiau 175x175cm: medžiaga vienkartinio naudojimo, sterili, pagaminta pagal zoninę sistemą, pagaminta iš 3 sluoksnių: viršutinis sluoksnis gerai sugeria skysčius ir pagamintas iš neaustinės medžiagos, vidurinis - iš polietileno, nepralaidus. Paviršius neslidus, gerai matosi padėtos adatos, siūlai ir kitos smulkios med. priemonės.    Įpakuotas viename steriliame gamykliniame įpakavime su sterilumo kontrolės sistema.</t>
  </si>
  <si>
    <t xml:space="preserve">Angiografinių apklotų rinkinys kardiologinei diagnostikai (sterilus): a) angiografijos apklotas ne mažiau 230x330cm dydžio, su keturiom angom (dviem ne mažiau 5x7cm ir dviem ne mažiau 7x10cm) pečių srityje lipniais kraštais, skaidraus celofano kraštai, padidinto sugeriamumo dalis pečių srityje ne mažiau 230x75cm; b) instrumentų stalo apklotas ne mažiau 150x140cm. 2 vnt.; c) sugeriantis paklotas ne mažiau 50x80cm.  d) paklotas lipniu kraštu 50x60cm; e) rakšluostėliai 2 vnt. Įpakuotas viename steriliame gamykliniame įpakavime su sterilumo kontrolės sistema. </t>
  </si>
  <si>
    <t>Angiografijos apklotas (sterilus): ne mažiau 230x300 cm  dydžio, su dviem angom (ne mažai 7x10cm) dubens srityje lipniais kraštais, skaidraus celofano kraštai, padidinto sugeriamumo centrinė dalis ne mažiau kaip 70x75 cm.  Įpakuotas viename steriliame gamykliniame įpakavime su sterilumo kontrolės sistema.</t>
  </si>
  <si>
    <t>iki 12200 vnt</t>
  </si>
  <si>
    <t>iki 40 000 vnt</t>
  </si>
  <si>
    <t>iki 25000 vnt</t>
  </si>
  <si>
    <t>iki 1500 rink.</t>
  </si>
  <si>
    <t>Ligoninei pareikalavus tiekėjas per 3 darbo dienas privalo pateikti pavyzdžius. Negavusi laiku pavyzdžių ligoninė turi teisę pasirinkti kitą tiekėją. Pastaba - prekių pavyzdžiai yra reikalingi išbandymui, jie negrąžinami</t>
  </si>
  <si>
    <t>Pirkimo dalis</t>
  </si>
  <si>
    <t>Chirurginės kaukės:</t>
  </si>
  <si>
    <t>Su juosta nuo rasojimo: aukštas bakterinis filtracijos efektyvumas (virš 98% 3,2 mikrono dalelėmis); filtracijos efektyvumas ne mažiaus kaip 2 valandos; sudėtyje neturi būti formaldehido, latekso, nikelio; trijų sluoksnių; viršutinis kraštas su lanksčia vielute; tvirtinamas raištelių pagalba. Patogi pakuotė, išimti kaukes po vieną vienetą.</t>
  </si>
  <si>
    <t xml:space="preserve">Su raišteliais dengianti barzdą. Sudėtyje neturi formaldehido, latekso, nikelio. Kaukės išmatavimai: ilgis – 195 mm (±5mm), neištemptos kaukės plotis – 90mm (±5mm), kaukė turi išsitempti iki 180mm. Ištempta kaukė turi dengti veido sritį ir smakrą iki pat kaklo. Gerai prisispaudžia prie nosies (turi lanksčią juostelę, kuri darbo metu nesuplėšo kaukės audinio, neišlenda į išorę). Tvirtinama keturiais raišteliais: dviem viršutiniais raišteliais surišama nugarinėje galvos dalyje, dviem apatiniais raišteliais tvirtinama prie kaklo.
Supakuota dėžutėse po 50 – 60 vnt.
</t>
  </si>
  <si>
    <t>Chirurginės kepurės:</t>
  </si>
  <si>
    <t>Kepuraitė šalmo tipo: audinys neaustinio pluošto viskozinė medžiaga, pralaidi orui, kepurė su prakaitą sugeriančia juostele prie kaktos, be formaldehido ir latekso.</t>
  </si>
  <si>
    <t>Su plačia juosta nuo prakaito. Neaustinės medžiagos, patikimai dengianti plaukuotą galvos dalį, ant kaktos plati, minkšta, tampriai priglundanti neaustinės viskozės prakaitą sugerianti juosta, viršugalvio medžiaga gerai praleidžia orą, neskatina prakaitavimo, nedirgina kaklo ir kaktos odos, nesukelia alerginių reakcijų, be latekso, gaminio kraštai nugarinėje pusėje apsiūti elastine juostele, kepurės audinys darbo metu neišsitampo, neišyra, neplyšta. Nuo 45cm iki 60cm</t>
  </si>
  <si>
    <t>Standartinės apsaugos chalatas, vienkartinis, sterilus, audinys iš vandeniui nepralaidžios neaustinės medžiagos, rankogaliai trikotažiniai. Neskatina prakaitavimo ilgalaikių intervencijų metu. Ilgi apykaklės užsegimo lipdukai. Pilnai viena kitą dengiančios nugaros dalys, plačios rankovės. Dydis XL (ilgis ne mažiau 150cm). Įpakuotas viename steriliame gamykliniame įpakavime su sterilumo kontrolės sistema. Trijų lygių pakuotė: pirminė sterili, antrinė kartoninė skirta prekių gabenimui į operacinę, tretinė skirta transportavimui.</t>
  </si>
  <si>
    <t>Chalatas specialus,vienkartinis sterilus, audinys iš vandeniui nepralaidžios neaustinės medžiagos, plastikiniai sutvirtinimai rankovių ir chalato priekinės dalies; papildomai apsaugantys nuo skysčių prasiskverbimo; rankogaliai trikotažiniai; chalatas su diržu, surišimas šone, sterili ir chalato nugara. Dydis XL (ilgis ne mažiau 150cm). Įpakuotas viename steriliame gamykliniame įpakavime su sterilumo kontrolės sistema. Trijų lygių pakuotė: pirminė sterili, antrinė kartoninė skirta prekių gabenimui į operacinę, tretinė skirta transportavimui.</t>
  </si>
  <si>
    <t>Chirurginiai apklotai:</t>
  </si>
  <si>
    <t>Sterilūs chirurginiai chalatai:</t>
  </si>
  <si>
    <t>75x90cm dydžio, su anga (6x8cm) centre lipniais kraštais (+/-2cm)</t>
  </si>
  <si>
    <t>Apklotai angiografijoms:</t>
  </si>
  <si>
    <t>Gaubtas aparatūrai sterilus, skaidrus:</t>
  </si>
  <si>
    <t xml:space="preserve">Skersmuo ne mažiau 140 cm </t>
  </si>
  <si>
    <t xml:space="preserve">Skersmuo ne mažaiu 90 cm </t>
  </si>
  <si>
    <t xml:space="preserve">Rinkinys Cezario operacijai. Apklotų medžiaga vienkartinio naudojimo, sterili, pagaminta iš dviejų sluoksnių: viršutinis neaustinės medžiagos sluoksnis gerai sugeria skysčius, apatinis - iš polietileno, nepralaidus. Rinkinio sudėtis  a) Apklotas Cezario pjūviui ne mažiau 230x330cm su integruota incizine plėvele 35x35 (± 5 cm) , skysčių surinkimo maišu bei vamzdelių/laidų laikikliais; b) Apklotas Mayo tipo staliukui ne mažiau 75x145 cm  - 1 vnt. c) Paklotėlis vaikui ne mažiau 75 cm x 100 cm  - 1 vnt;, d) Lipni operacinė juosta ne mažiau 9x50 cm - 1 vnt; e) Servetėles - 4 vnt; f) paklotas stalui ne mažiau 150x190 cm.   Įpakuotas viename steriliame gamykliniame įpakavime su sterilumo kontrolės sistema.  </t>
  </si>
  <si>
    <t xml:space="preserve">Vienkartinė, užrišama raišteliais, klostuota, hipoalergiška, 3 sluoksnių, ne mažiau 99 % bakterijų filtravimo efektyvumas (užtikrina filtracijos  efektyvumą ne mažiau kaip 3 val.). Neturi savo sudėtyje kancerogeninių, mutageninių ar toksiškų medžiagų (pagal REACH reikalavimus). 
Plotis ne mažiau 18cm ± 0,5 cm. Gerai  prisispaudžia prie nosies, dengtos cinkuotos vielos pagalba, gerai uždengia apatinę veido dalį, pagaminta iš standžios medžiagos. Sudėtyje nėra latekso,  formaldehido, nikelio ir kitų alergizuojančių medžiagų (pateikti gamintojo patvirtinimą). Vidinis sluoksnis neerzina odos ir nesipūkuoja. Kaukės raišteliai pakuotėje turi būti atskirti kartu su kauke, kad išimant vieną kaukę nebūtų suterštos kitos.
</t>
  </si>
  <si>
    <t>14.</t>
  </si>
  <si>
    <t>14.1</t>
  </si>
  <si>
    <t>14.2</t>
  </si>
  <si>
    <t>Viso 14 dalis</t>
  </si>
  <si>
    <t>15.</t>
  </si>
  <si>
    <t>16.</t>
  </si>
  <si>
    <t>16.1</t>
  </si>
  <si>
    <t>16.2</t>
  </si>
  <si>
    <t>16.3</t>
  </si>
  <si>
    <t>Viso 16 dalis</t>
  </si>
  <si>
    <t>21.</t>
  </si>
  <si>
    <t>21.1</t>
  </si>
  <si>
    <t>21.2</t>
  </si>
  <si>
    <t>21.3</t>
  </si>
  <si>
    <t>Viso 21 dalis</t>
  </si>
  <si>
    <t>22.</t>
  </si>
  <si>
    <t>22.1</t>
  </si>
  <si>
    <t>22.2.</t>
  </si>
  <si>
    <t>22.3</t>
  </si>
  <si>
    <t>22.4</t>
  </si>
  <si>
    <t>22.5</t>
  </si>
  <si>
    <t>Viso 22 dalis</t>
  </si>
  <si>
    <t>23.</t>
  </si>
  <si>
    <t>23.1</t>
  </si>
  <si>
    <t>23.2</t>
  </si>
  <si>
    <t>Viso 23 dalis</t>
  </si>
  <si>
    <t>24.</t>
  </si>
  <si>
    <t>24.1</t>
  </si>
  <si>
    <t>24.2</t>
  </si>
  <si>
    <t>24.3</t>
  </si>
  <si>
    <t>24.4</t>
  </si>
  <si>
    <t>24.4.1</t>
  </si>
  <si>
    <t>24.4.2</t>
  </si>
  <si>
    <t>24.4.3</t>
  </si>
  <si>
    <t>24.4.4</t>
  </si>
  <si>
    <t>24.4.5</t>
  </si>
  <si>
    <t>24.4.6</t>
  </si>
  <si>
    <t>24.4.7</t>
  </si>
  <si>
    <t>24.4.8</t>
  </si>
  <si>
    <t>Viso 24 dalis</t>
  </si>
  <si>
    <t>25.</t>
  </si>
  <si>
    <t>25.1</t>
  </si>
  <si>
    <t>25.2</t>
  </si>
  <si>
    <t>25.3</t>
  </si>
  <si>
    <t>Viso 25 dalis</t>
  </si>
  <si>
    <t>27</t>
  </si>
  <si>
    <t>27.1</t>
  </si>
  <si>
    <t>27.2</t>
  </si>
  <si>
    <t>Viso 27 dalis</t>
  </si>
  <si>
    <t>28</t>
  </si>
  <si>
    <t xml:space="preserve">Sterilių apklotų komplektai: </t>
  </si>
  <si>
    <t>28.1</t>
  </si>
  <si>
    <t>28.2</t>
  </si>
  <si>
    <t>28.3</t>
  </si>
  <si>
    <t>Viso 28 dalis</t>
  </si>
  <si>
    <t xml:space="preserve">             Perkamų vienkartinių medicininių priemonių sąrašas</t>
  </si>
  <si>
    <t>Vnt. kaina EUR (be PVM)</t>
  </si>
  <si>
    <t>Atitikimas techninėje specifikacijoje nurodytiems reikalavimams (užpildyti išsamiai, nurodant konkrečius parametrus). Katalogo Nr. ir psl.</t>
  </si>
  <si>
    <t>Firminis prekės pavadinimas, gamintojas, prekės kodas</t>
  </si>
  <si>
    <t>Viso kiekio suma € be PVM (3*6)</t>
  </si>
  <si>
    <t>1</t>
  </si>
  <si>
    <t>Apvalkalas vamzdeliui-laidui, polietileninis, neperšlampantis, sterilus, vienkartinis.  Supakuotas viename steriliame gamykliniame įpakavime su sterilumo kontrolės sistema (4 lipdukai).Trijų lygių pakuotė: pirminė sterili, antrinė kartoninė skirta prekių gabenimui į operacinę, tretinė skirta transportavimui.</t>
  </si>
  <si>
    <t>15x250cm (atviru galu), komplekte lipni juostelė fiksacijai</t>
  </si>
  <si>
    <t>15x240cm (perforuotu galu)</t>
  </si>
  <si>
    <t>17x240cm (su elastine anga)</t>
  </si>
  <si>
    <r>
      <t>evercare</t>
    </r>
    <r>
      <rPr>
        <sz val="10"/>
        <rFont val="Calibri"/>
        <family val="2"/>
      </rPr>
      <t>®</t>
    </r>
    <r>
      <rPr>
        <sz val="9"/>
        <rFont val="Times New Roman"/>
        <family val="1"/>
        <charset val="186"/>
      </rPr>
      <t xml:space="preserve"> apvalkalas 15 x 250 cm, OneMed Group Oy, Ref. 1815</t>
    </r>
  </si>
  <si>
    <r>
      <t>evercare</t>
    </r>
    <r>
      <rPr>
        <sz val="10"/>
        <rFont val="Calibri"/>
        <family val="2"/>
      </rPr>
      <t>®</t>
    </r>
    <r>
      <rPr>
        <sz val="9"/>
        <rFont val="Times New Roman"/>
        <family val="1"/>
        <charset val="186"/>
      </rPr>
      <t xml:space="preserve"> apvalkalas 17 x 250 cm, OneMed Group Oy, Ref. 1817</t>
    </r>
  </si>
  <si>
    <r>
      <t>evercare</t>
    </r>
    <r>
      <rPr>
        <sz val="10"/>
        <rFont val="Calibri"/>
        <family val="2"/>
      </rPr>
      <t>®</t>
    </r>
    <r>
      <rPr>
        <sz val="9"/>
        <rFont val="Times New Roman"/>
        <family val="1"/>
        <charset val="186"/>
      </rPr>
      <t xml:space="preserve"> apvalkalas 15 x 240 cm, OneMed Group Oy, Ref. 1820</t>
    </r>
  </si>
  <si>
    <r>
      <t>evercare</t>
    </r>
    <r>
      <rPr>
        <sz val="10"/>
        <rFont val="Calibri"/>
        <family val="2"/>
      </rPr>
      <t>®</t>
    </r>
    <r>
      <rPr>
        <sz val="9"/>
        <rFont val="Times New Roman"/>
        <family val="1"/>
        <charset val="186"/>
      </rPr>
      <t xml:space="preserve"> Apsauginė rankovė, sterili, OneMed Group Oy, Ref. 1398-01</t>
    </r>
  </si>
  <si>
    <t>Vienkartinės sterilios medicininės rankovės su rankogaliais, pagamintos iš spec. vandens nesugeriančios medžiagos su neperšlampančia plėvele, užtikrinančios pilną apsaugą nuo užteršimo organizmą skysčiais operacinėje, įpakavimas su sterilumo kontrolės lipdukais, ilgis 57cm. Supakuotas viename steriliame gamykliniame įpakavime su sterilumo kontrolės sistema. Trijų lygių pakuotė: pirminė sterili, antrinė kartoninė skirta prekių gabenimui į operacinę, tretinė skirta transportavimui.</t>
  </si>
  <si>
    <t>lipni dalis 10 x 20 cm</t>
  </si>
  <si>
    <t>Batist Incise film, Batist Medical a.s, Ref. 1230610101</t>
  </si>
  <si>
    <t>Batist Incise film, Batist Medical a.s, Ref. 1230610104</t>
  </si>
  <si>
    <t>Batist Incise film, Batist Medical a.s, Ref. 1230610105</t>
  </si>
  <si>
    <t>lipni dalis 50 x 43 cm</t>
  </si>
  <si>
    <t>lipni dalis 30 x 40 cm</t>
  </si>
  <si>
    <t>3M Ioban incize film, 3M, Ref.2037</t>
  </si>
  <si>
    <t>lipni dalis 28 x 25 cm</t>
  </si>
  <si>
    <r>
      <t>evercare</t>
    </r>
    <r>
      <rPr>
        <sz val="10"/>
        <rFont val="Calibri"/>
        <family val="2"/>
      </rPr>
      <t>®</t>
    </r>
    <r>
      <rPr>
        <sz val="9"/>
        <rFont val="Times New Roman"/>
        <family val="1"/>
        <charset val="186"/>
      </rPr>
      <t xml:space="preserve"> XP Standart chalatas, OneMed Group Oy, Ref.: 2509</t>
    </r>
  </si>
  <si>
    <r>
      <t>evercare</t>
    </r>
    <r>
      <rPr>
        <sz val="10"/>
        <rFont val="Calibri"/>
        <family val="2"/>
      </rPr>
      <t>®</t>
    </r>
    <r>
      <rPr>
        <sz val="9"/>
        <rFont val="Times New Roman"/>
        <family val="1"/>
        <charset val="186"/>
      </rPr>
      <t xml:space="preserve"> XP Standart chalatas, OneMed Group Oy, Ref.: 2549</t>
    </r>
  </si>
  <si>
    <t>Standartinės apsaugos chalatas, vienkartinis, sterilus, audinys iš vandeniui nepralaidžios neaustinės medžiagos, rankogaliai trikotažiniai. Neskatina prakaitavimo ilgalaikių intervencijų metu. Ilgi apykaklės užsegimo lipdukai. Pilnai viena kitą dengiančios nugaros dalys, plačios rankovės. Dydis XL (ilgis 150 cm). Įpakuotas viename steriliame gamykliniame įpakavime su sterilumo kontrolės sistema. Trijų lygių pakuotė: pirminė sterili, antrinė kartoninė skirta prekių gabenimui į operacinę, tretinė skirta transportavimui.</t>
  </si>
  <si>
    <t>Chalatas specialus,vienkartinis sterilus, audinys iš vandeniui nepralaidžios neaustinės medžiagos, plastikiniai sutvirtinimai rankovių ir chalato priekinės dalies; papildomai apsaugantys nuo skysčių prasiskverbimo; rankogaliai trikotažiniai; chalatas su diržu, surišimas šone, sterili ir chalato nugara. Dydis XL (ilgis 150cm). Įpakuotas viename steriliame gamykliniame įpakavime su sterilumo kontrolės sistema. Trijų lygių pakuotė: pirminė sterili, antrinė kartoninė skirta prekių gabenimui į operacinę, tretinė skirta transportavimui.</t>
  </si>
  <si>
    <r>
      <t>evercare</t>
    </r>
    <r>
      <rPr>
        <sz val="10"/>
        <rFont val="Calibri"/>
        <family val="2"/>
      </rPr>
      <t>®</t>
    </r>
    <r>
      <rPr>
        <sz val="9"/>
        <rFont val="Times New Roman"/>
        <family val="1"/>
        <charset val="186"/>
      </rPr>
      <t xml:space="preserve"> Mayo staliuko apklotas, OneMed Group Oy, Ref.: 1712-01</t>
    </r>
  </si>
  <si>
    <t>Mayo apklotas ne mažiau 145x78cm,  nelaidus skysčiams apklotas instrumentų staleliui iš 70 mikronų polietileno plėvelės su priklijuota didelio sugeriamumo neaustine medžiaga viršutiniame paviršiuje. Įpakuotas viename steriliame gamykliniame įpakavime su sterilumo kontrolės sistema. Trijų lygių pakuotė: pirminė sterili, antrinė kartoninė skirta prekių gabenimui į operacinę, tretinė skirta transportavimui.</t>
  </si>
  <si>
    <r>
      <t>evercare</t>
    </r>
    <r>
      <rPr>
        <sz val="10"/>
        <rFont val="Calibri"/>
        <family val="2"/>
      </rPr>
      <t>®</t>
    </r>
    <r>
      <rPr>
        <sz val="9"/>
        <rFont val="Times New Roman"/>
        <family val="1"/>
        <charset val="186"/>
      </rPr>
      <t xml:space="preserve"> Apklotas lipniu kraštu 180x180 cm, OneMed Group Oy, Ref.: 1465-02</t>
    </r>
  </si>
  <si>
    <t>Apklotas lipniu kraštu 180 x 180 cm: medžiaga vienkartinio naudojimo, sterili, pagaminta pagal zoninę sistemą, pagaminta iš 3 sluoksnių: viršutinis sluoksnis gerai sugeria skysčius ir pagamintas iš neaustinės medžiagos, vidurinis - iš polietileno, nepralaidus. Paviršius neslidus, gerai matosi padėtos adatos, siūlai ir kitos smulkios med. priemonės.    Įpakuotas viename steriliame gamykliniame įpakavime su sterilumo kontrolės sistema.</t>
  </si>
  <si>
    <t xml:space="preserve">Apklotas (sterilus): 150x180cm dydžio, su anga 6x15cm centre lipniais kraštais.  Įpakuotas viename steriliame gamykliniame įpakavime su sterilumo kontrolės sistema. </t>
  </si>
  <si>
    <r>
      <t>evercare</t>
    </r>
    <r>
      <rPr>
        <sz val="10"/>
        <rFont val="Calibri"/>
        <family val="2"/>
      </rPr>
      <t>®</t>
    </r>
    <r>
      <rPr>
        <sz val="9"/>
        <rFont val="Times New Roman"/>
        <family val="1"/>
        <charset val="186"/>
      </rPr>
      <t xml:space="preserve"> Apklotas 150 x 180 cm su lipnia anga, OneMed Group Oy, Ref.: 1530-01</t>
    </r>
  </si>
  <si>
    <t>2-sluoksniai chirurginiai apklotai, didelio sugeriamumo, neaustinės medžiagos, apdengti polietileno plėvele iš apačios, apdangalas 100% nepralaidus skysčiams, sterilus, supakuoti po vieną,  Įpakuotas viename steriliame gamykliniame įpakavime su sterilumo kontrolės sistema. Trijų lygių pakuotė: pirminė sterili, antrinė kartoninė skirta prekių gabenimui į operacinę, tretinė skirta transportavimui</t>
  </si>
  <si>
    <t>50 x 60 cm</t>
  </si>
  <si>
    <r>
      <t>evercare</t>
    </r>
    <r>
      <rPr>
        <vertAlign val="superscript"/>
        <sz val="10"/>
        <rFont val="Times New Roman"/>
        <family val="1"/>
      </rPr>
      <t>®</t>
    </r>
    <r>
      <rPr>
        <sz val="10"/>
        <rFont val="Times New Roman"/>
        <family val="1"/>
        <charset val="186"/>
      </rPr>
      <t xml:space="preserve"> Apklotas 50 x 60 cm, OneMed Group Oy, Ref.: 1410-01</t>
    </r>
  </si>
  <si>
    <r>
      <t>evercare</t>
    </r>
    <r>
      <rPr>
        <vertAlign val="superscript"/>
        <sz val="10"/>
        <rFont val="Times New Roman"/>
        <family val="1"/>
      </rPr>
      <t>®</t>
    </r>
    <r>
      <rPr>
        <sz val="10"/>
        <rFont val="Times New Roman"/>
        <family val="1"/>
        <charset val="186"/>
      </rPr>
      <t xml:space="preserve"> Apklotas 75 x 90 cm, OneMed Group Oy, Ref.: 1415-01</t>
    </r>
  </si>
  <si>
    <t>75 x 90 cm</t>
  </si>
  <si>
    <r>
      <t>evercare</t>
    </r>
    <r>
      <rPr>
        <vertAlign val="superscript"/>
        <sz val="10"/>
        <rFont val="Times New Roman"/>
        <family val="1"/>
      </rPr>
      <t>®</t>
    </r>
    <r>
      <rPr>
        <sz val="10"/>
        <rFont val="Times New Roman"/>
        <family val="1"/>
        <charset val="186"/>
      </rPr>
      <t xml:space="preserve"> Apklotas lipniu kraštu 50x60 cm, OneMed Group Oy, Ref.: 1455-01</t>
    </r>
  </si>
  <si>
    <r>
      <t>evercare</t>
    </r>
    <r>
      <rPr>
        <vertAlign val="superscript"/>
        <sz val="10"/>
        <rFont val="Times New Roman"/>
        <family val="1"/>
      </rPr>
      <t>®</t>
    </r>
    <r>
      <rPr>
        <sz val="10"/>
        <rFont val="Times New Roman"/>
        <family val="1"/>
        <charset val="186"/>
      </rPr>
      <t xml:space="preserve"> Apklotas lipniu kraštu 75 x 90 cm, OneMed Group Oy, Ref.: 1460-02</t>
    </r>
  </si>
  <si>
    <r>
      <t>evercare</t>
    </r>
    <r>
      <rPr>
        <vertAlign val="superscript"/>
        <sz val="10"/>
        <rFont val="Times New Roman"/>
        <family val="1"/>
      </rPr>
      <t>®</t>
    </r>
    <r>
      <rPr>
        <sz val="10"/>
        <rFont val="Times New Roman"/>
        <family val="1"/>
        <charset val="186"/>
      </rPr>
      <t xml:space="preserve"> Apklotas 120x150 cm su lipnia anga, OneMed Group Oy, Ref.: 1520-01</t>
    </r>
  </si>
  <si>
    <r>
      <t>evercare</t>
    </r>
    <r>
      <rPr>
        <vertAlign val="superscript"/>
        <sz val="10"/>
        <rFont val="Times New Roman"/>
        <family val="1"/>
      </rPr>
      <t>®</t>
    </r>
    <r>
      <rPr>
        <sz val="10"/>
        <rFont val="Times New Roman"/>
        <family val="1"/>
        <charset val="186"/>
      </rPr>
      <t xml:space="preserve"> Apklotas 150x180 cm su lipnia anga, OneMed Group Oy, Ref.: 1525-01</t>
    </r>
  </si>
  <si>
    <r>
      <t>evercare</t>
    </r>
    <r>
      <rPr>
        <vertAlign val="superscript"/>
        <sz val="10"/>
        <rFont val="Times New Roman"/>
        <family val="1"/>
      </rPr>
      <t>®</t>
    </r>
    <r>
      <rPr>
        <sz val="10"/>
        <rFont val="Times New Roman"/>
        <family val="1"/>
        <charset val="186"/>
      </rPr>
      <t xml:space="preserve"> Apklotas 50x60 cm su lipnia anga, OneMed Group Oy, Ref.: 1505-01</t>
    </r>
  </si>
  <si>
    <r>
      <t>evercare</t>
    </r>
    <r>
      <rPr>
        <vertAlign val="superscript"/>
        <sz val="10"/>
        <rFont val="Times New Roman"/>
        <family val="1"/>
      </rPr>
      <t>®</t>
    </r>
    <r>
      <rPr>
        <sz val="10"/>
        <rFont val="Times New Roman"/>
        <family val="1"/>
        <charset val="186"/>
      </rPr>
      <t xml:space="preserve"> Apklotas 75x90 cm su lipnia anga, OneMed Group Oy, Ref.: 1515-01</t>
    </r>
  </si>
  <si>
    <t xml:space="preserve">50x60 cm su lipnia 6x8 anga </t>
  </si>
  <si>
    <t xml:space="preserve">150x180 cm su lipnia 5x7cm anga </t>
  </si>
  <si>
    <t>120x150 cm su lipnia 5x7cm anga</t>
  </si>
  <si>
    <t>75x90 cm dydžio, su anga 6x8cm centre lipniais kraštais</t>
  </si>
  <si>
    <r>
      <t>evercare</t>
    </r>
    <r>
      <rPr>
        <vertAlign val="superscript"/>
        <sz val="10"/>
        <rFont val="Times New Roman"/>
        <family val="1"/>
      </rPr>
      <t>®</t>
    </r>
    <r>
      <rPr>
        <sz val="10"/>
        <rFont val="Times New Roman"/>
        <family val="1"/>
        <charset val="186"/>
      </rPr>
      <t xml:space="preserve"> Angiografijos apklotų rinkinys, OneMed Group Oy, Ref.: 1240-02</t>
    </r>
  </si>
  <si>
    <t xml:space="preserve">Angiografinių apklotų rinkinys periferinei ir neurodiagnostikai (sterilus): a) angiografijos apklotas: 230x370cm dydžio, su dviem angom (7x10cm) dubens srityje lipniais kraštais, skaidraus celofano kraštai, padidinto sugeriamumo centrinė dalis 70x75 cm; b) intrumentų stalo apklotas 100x150cm; c) sugeriantis paklotas 50x80cm; d) paklotas lipniu kraštu 50x60cm; e) rankšluostėliai 2vnt; f) stalo paklotas 150x190cm. Rinkinys įpakuotas viename steriliame gamykliniame įpakavime su sterilumo kontrolės sistema. </t>
  </si>
  <si>
    <r>
      <t>evercare</t>
    </r>
    <r>
      <rPr>
        <vertAlign val="superscript"/>
        <sz val="10"/>
        <rFont val="Times New Roman"/>
        <family val="1"/>
      </rPr>
      <t>®</t>
    </r>
    <r>
      <rPr>
        <sz val="10"/>
        <rFont val="Times New Roman"/>
        <family val="1"/>
        <charset val="186"/>
      </rPr>
      <t xml:space="preserve"> Angiografijos apklotų rinkinys, OneMed Group Oy, Ref.: 1241-02</t>
    </r>
  </si>
  <si>
    <t xml:space="preserve">Angiografinių apklotų rinkinys kardiologinei diagnostikai (sterilus): a) angiografijos apklotas 230x370cm dydžio, su keturiom angom (dviem 5x7cm ir dviem 7x10cm) pečių srityje lipniais kraštais, skaidraus celofano kraštai, padidinto sugeriamumo dalis pečių srityje 230x75cm; b) instrumentų stalo apklotas ne mažiau 150x140cm. 2 vnt.; c) sugeriantis paklotas 50x80cm.  d) paklotas lipniu kraštu 50x60cm; e) rakšluostėliai 2 vnt. Įpakuotas viename steriliame gamykliniame įpakavime su sterilumo kontrolės sistema. </t>
  </si>
  <si>
    <t>Angiografijos apklotas (sterilus): 230x300 cm  dydžio, su dviem angom 7x10cm) dubens srityje lipniais kraštais, skaidraus celofano kraštai, padidinto sugeriamumo centrinė dalis 70x75 cm.  Įpakuotas viename steriliame gamykliniame įpakavime su sterilumo kontrolės sistema.</t>
  </si>
  <si>
    <r>
      <t>evercare</t>
    </r>
    <r>
      <rPr>
        <vertAlign val="superscript"/>
        <sz val="10"/>
        <rFont val="Times New Roman"/>
        <family val="1"/>
      </rPr>
      <t>®</t>
    </r>
    <r>
      <rPr>
        <sz val="10"/>
        <rFont val="Times New Roman"/>
        <family val="1"/>
        <charset val="186"/>
      </rPr>
      <t xml:space="preserve"> Angiografijos apklotas 230 x 300 cm, OneMed Group Oy, Ref.: 1340-01</t>
    </r>
  </si>
  <si>
    <r>
      <t>evercare</t>
    </r>
    <r>
      <rPr>
        <vertAlign val="superscript"/>
        <sz val="10"/>
        <rFont val="Times New Roman"/>
        <family val="1"/>
      </rPr>
      <t>®</t>
    </r>
    <r>
      <rPr>
        <sz val="10"/>
        <rFont val="Times New Roman"/>
        <family val="1"/>
        <charset val="186"/>
      </rPr>
      <t xml:space="preserve"> Aparatūros apvalkalas, OneMed Group Oy, Ref.: 1855-01</t>
    </r>
  </si>
  <si>
    <t xml:space="preserve">Skersmuo 140 cm </t>
  </si>
  <si>
    <r>
      <t>evercare</t>
    </r>
    <r>
      <rPr>
        <vertAlign val="superscript"/>
        <sz val="10"/>
        <rFont val="Times New Roman"/>
        <family val="1"/>
      </rPr>
      <t>®</t>
    </r>
    <r>
      <rPr>
        <sz val="10"/>
        <rFont val="Times New Roman"/>
        <family val="1"/>
        <charset val="186"/>
      </rPr>
      <t xml:space="preserve"> Aparatūros apvalkalas, OneMed Group Oy, Ref.: 1850</t>
    </r>
  </si>
  <si>
    <t xml:space="preserve">Skersmuo 90 cm </t>
  </si>
  <si>
    <r>
      <t>evercare</t>
    </r>
    <r>
      <rPr>
        <vertAlign val="superscript"/>
        <sz val="10"/>
        <rFont val="Times New Roman"/>
        <family val="1"/>
      </rPr>
      <t>®</t>
    </r>
    <r>
      <rPr>
        <sz val="10"/>
        <rFont val="Times New Roman"/>
        <family val="1"/>
        <charset val="186"/>
      </rPr>
      <t xml:space="preserve"> Apklotų rinkinys Cezario operacijai., OneMed Group Oy, Ref.: 1261-02</t>
    </r>
  </si>
  <si>
    <t xml:space="preserve">Rinkinys Cezario operacijai. Apklotų medžiaga vienkartinio naudojimo, sterili, pagaminta iš dviejų sluoksnių: viršutinis neaustinės medžiagos sluoksnis gerai sugeria skysčius, apatinis - iš polietileno, nepralaidus. Rinkinio sudėtis  a) Apklotas Cezario pjūviui  230x330cm su integruota incizine plėvele 36 x 36 cm , skysčių surinkimo maišu bei vamzdelių/laidų laikikliais; b) Apklotas Mayo tipo staliukui 78x145 cm  - 1 vnt. c) Paklotėlis vaikui75 cm x 120 cm  - 1 vnt;, d) Lipni operacinė juosta  9x50 cm - 1 vnt; e) Servetėles - 4 vnt; f) paklotas stalui 150x190 cm.   Įpakuotas viename steriliame gamykliniame įpakavime su sterilumo kontrolės sistema.  </t>
  </si>
  <si>
    <r>
      <t>evercare</t>
    </r>
    <r>
      <rPr>
        <vertAlign val="superscript"/>
        <sz val="10"/>
        <rFont val="Times New Roman"/>
        <family val="1"/>
      </rPr>
      <t>®</t>
    </r>
    <r>
      <rPr>
        <sz val="10"/>
        <rFont val="Times New Roman"/>
        <family val="1"/>
        <charset val="186"/>
      </rPr>
      <t xml:space="preserve"> Universalus apklotų rinkinys., OneMed Group Oy, Ref.: 1010-02</t>
    </r>
  </si>
  <si>
    <t xml:space="preserve">Universalus apklotų rinkinys. Apklotų medžiaga vienkartinio naudojimo, sterili, pagaminta iš dviejų sluoksnių: viršutinis neaustinės medžiagos sluoksnis gerai sugeria skysčius, apatinis - iš polietileno, nepralaidus. Rinkinio sudėtis: a) universalus apklotas 150x190 - 1 vnt; b) Apklotas lipniu kraštu 150x240 cm.- 1 vnt; c) Mayo tipo staliuko apklotas  78x145 cm.  - 1 cm, d) Apklotas lipniu kraštu 180x180 cm., absorbuojanti dalis 15x50 cm - 1 vnt., e) pagalbiniai apklotai lipniu kraštuu 75x90 cm, absorbuojanti dalis 15x50 cm. - 2 vnt, f) lipni juosta  9x50  cm - 1 vnt; g) servetėlės - 4 vnt.   Įpakuotas viename steriliame gamykliniame įpakavime su sterilumo kontrolės sistema. </t>
  </si>
  <si>
    <t>Batist gimdymo rinkinys, Batist Medical a.s, Ref. 12306115A6</t>
  </si>
  <si>
    <t>Gimdymo priėmimo rinkinys. Vienkartinis, supakuotas viename steriliame gamykliniame įpakavime su sterilumo kontrolės sistema, lipnios apkloto dalys gerai limpa prie odos, o sulipusios tarpusavy lengvai atsiskiria, nepažeidžiant apkloto. Atitinka Medicinos Prietaisų Direktyvos 93/42/EEB ir standarto EN-13795 reikalavimus.Apklotai pagaminti iš dviejų sluoksnių medžiagos: viršutinis – pagamintas iš polipropileno neaustinės medžiagos, gerai sugeria skysčius, apatinis - visiškai nepralaidus skysčiams, pagamintas iš polietileno-polipropileno plėvelės. Rinkinys suvyniotas į krepinį popierių ir įpakuotas į sterilizavimo maišelį (minkštoje pakuotėje). Rinkinio sudėtis: Apklotas neperšlampantis  ne mažiau 75x90cm - 1 vnt.; Apklotas neperšlampantis ne mažiau 125x90cm - 1 vnt.; Chalatas chirurginis iš gerai kvėpuojančios, visiškai atsparios skysčiams medžiagos, dydis XL/L, 150cm ± 5cm 1 vnt.; Neaustinės medžiagos baltos servetėlės 20 cm ± 5 cm – 6 vnt.; Paklotas skysčiams sugerti ne mažiau 90x60 – 1 vnt.; Servetėlės marlinės 17 siūlų, 8 sluoksnių ne mažiau 7,5x7, cm - 6 vnt.; Pirštinės chirurginės lateksinės be pudros, sterilios 7,5 dydis, 2 vnt.; Vienkartinis spaustukas kūdikio bambutei 5,5 cm ± 0,5 cm plastikinis 1 vnt.; Vienkartinis popierinis centimetras kūdikiui išmatuoti 1 vnt.</t>
  </si>
  <si>
    <r>
      <t>evercare</t>
    </r>
    <r>
      <rPr>
        <sz val="10"/>
        <rFont val="Calibri"/>
        <family val="2"/>
      </rPr>
      <t>®</t>
    </r>
    <r>
      <rPr>
        <sz val="10"/>
        <rFont val="Times New Roman"/>
        <family val="1"/>
        <charset val="186"/>
      </rPr>
      <t xml:space="preserve"> Galant šalmo tipo kepurė, OneMed Group Oy, Ref. 2779-01</t>
    </r>
  </si>
  <si>
    <r>
      <t>evercare</t>
    </r>
    <r>
      <rPr>
        <sz val="10"/>
        <rFont val="Calibri"/>
        <family val="2"/>
      </rPr>
      <t>®</t>
    </r>
    <r>
      <rPr>
        <sz val="10"/>
        <rFont val="Times New Roman"/>
        <family val="1"/>
        <charset val="186"/>
      </rPr>
      <t>Tricolor kepurė, OneMed Group Oy, Ref. 2770-01</t>
    </r>
  </si>
  <si>
    <t>evercare kaukė su raišteliais, OneMed Group Oy, Ref. 2853</t>
  </si>
  <si>
    <t>Vienkartinė, užrišama raišteliais, klostuota, hipoalergiška, 3 sluoksnių,  99 % bakterijų filtravimo efektyvumas (užtikrina filtracijos  efektyvumą ne mažiau kaip 3 val.). Neturi savo sudėtyje kancerogeninių, mutageninių ar toksiškų medžiagų (pagal REACH reikalavimus). 
Plotis 19 cm. Gerai  prisispaudžia prie nosies, dengtos cinkuotos vielos pagalba, gerai uždengia apatinę veido dalį, pagaminta iš standžios medžiagos. Sudėtyje nėra latekso,  formaldehido, nikelio ir kitų alergizuojančių medžiagų (pateikti gamintojo patvirtinimą). Vidinis sluoksnis neerzina odos ir nesipūkuoja. Kaukės raišteliai pakuotėje turi būti atskirti kartu su kauke, kad išimant vieną kaukę nebūtų suterštos kitos.</t>
  </si>
  <si>
    <t xml:space="preserve">Su raišteliais dengianti barzdą. Sudėtyje neturi formaldehido, latekso, nikelio. Kaukės išmatavimai: ilgis – 190 mm, neištemptos kaukės plotis – 85 mm, kaukė išsitempia iki 180mm. Ištempta kaukė turi dengti veido sritį ir smakrą iki pat kaklo. Gerai prisispaudžia prie nosies (turi lanksčią juostelę, kuri darbo metu nesuplėšo kaukės audinio, neišlenda į išorę). Tvirtinama keturiais raišteliais: dviem viršutiniais raišteliais surišama nugarinėje galvos dalyje, dviem apatiniais raišteliais tvirtinama prie kaklo.
Supakuota dėžutėse po 50 vnt.
</t>
  </si>
  <si>
    <t>evercare kaukė su raišteliais, OneMed Group Oy, Ref. 2865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</si>
</sst>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7" x14ac:knownFonts="1">
    <font>
      <sz val="10"/>
      <color theme="1"/>
      <name val="Calibri"/>
      <family val="2"/>
      <charset val="186"/>
      <scheme val="minor"/>
    </font>
    <font>
      <sz val="10"/>
      <name val="Times New Roman"/>
      <family val="1"/>
      <charset val="186"/>
    </font>
    <font>
      <b/>
      <sz val="18"/>
      <name val="Times New Roman"/>
      <family val="1"/>
      <charset val="186"/>
    </font>
    <font>
      <b/>
      <sz val="10"/>
      <name val="Times New Roman"/>
      <family val="1"/>
      <charset val="186"/>
    </font>
    <font>
      <b/>
      <sz val="10"/>
      <name val="Times New Roman"/>
      <family val="1"/>
    </font>
    <font>
      <sz val="10"/>
      <name val="Calibri"/>
      <family val="2"/>
      <charset val="186"/>
      <scheme val="minor"/>
    </font>
    <font>
      <sz val="10"/>
      <name val="Calibri"/>
      <family val="2"/>
      <charset val="186"/>
    </font>
    <font>
      <sz val="8"/>
      <name val="Calibri"/>
      <family val="2"/>
      <charset val="186"/>
      <scheme val="minor"/>
    </font>
    <font>
      <sz val="12"/>
      <name val="Times New Roman"/>
      <family val="1"/>
      <charset val="186"/>
    </font>
    <font>
      <b/>
      <sz val="11"/>
      <name val="Times New Roman"/>
      <family val="1"/>
      <charset val="186"/>
    </font>
    <font>
      <sz val="11"/>
      <name val="Calibri"/>
      <family val="2"/>
      <charset val="186"/>
    </font>
    <font>
      <b/>
      <sz val="13"/>
      <name val="Times New Roman"/>
      <family val="1"/>
      <charset val="186"/>
    </font>
    <font>
      <sz val="12"/>
      <color theme="1"/>
      <name val="Calibri"/>
      <family val="2"/>
      <charset val="186"/>
      <scheme val="minor"/>
    </font>
    <font>
      <sz val="10"/>
      <color rgb="FFFF0000"/>
      <name val="Times New Roman"/>
      <family val="1"/>
      <charset val="186"/>
    </font>
    <font>
      <sz val="10"/>
      <name val="Calibri"/>
      <family val="2"/>
    </font>
    <font>
      <sz val="9"/>
      <name val="Times New Roman"/>
      <family val="1"/>
      <charset val="186"/>
    </font>
    <font>
      <vertAlign val="superscript"/>
      <sz val="10"/>
      <name val="Times New Roman"/>
      <family val="1"/>
    </font>
  </fonts>
  <fills count="7">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1">
    <xf numFmtId="0" fontId="0" fillId="0" borderId="0" xfId="0"/>
    <xf numFmtId="0" fontId="1" fillId="0" borderId="0" xfId="0" applyFont="1" applyAlignment="1">
      <alignment vertical="top" wrapText="1"/>
    </xf>
    <xf numFmtId="0" fontId="1" fillId="0" borderId="0" xfId="0" applyFont="1" applyAlignment="1">
      <alignment vertical="top"/>
    </xf>
    <xf numFmtId="49" fontId="1" fillId="0" borderId="0" xfId="0" applyNumberFormat="1" applyFont="1" applyAlignment="1">
      <alignment horizontal="left" vertical="top"/>
    </xf>
    <xf numFmtId="0" fontId="2"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49" fontId="3" fillId="0" borderId="1" xfId="0" applyNumberFormat="1" applyFont="1" applyBorder="1" applyAlignment="1">
      <alignment horizontal="center" vertical="top" wrapText="1"/>
    </xf>
    <xf numFmtId="0" fontId="1" fillId="2" borderId="1" xfId="0" applyFont="1" applyFill="1" applyBorder="1" applyAlignment="1">
      <alignment vertical="top"/>
    </xf>
    <xf numFmtId="0" fontId="1" fillId="0" borderId="1" xfId="0" applyFont="1" applyBorder="1" applyAlignment="1">
      <alignment vertical="top"/>
    </xf>
    <xf numFmtId="0" fontId="1" fillId="2" borderId="1" xfId="0" applyFont="1" applyFill="1" applyBorder="1" applyAlignment="1">
      <alignment horizontal="center" vertical="top" wrapText="1"/>
    </xf>
    <xf numFmtId="0" fontId="1" fillId="0" borderId="0" xfId="0" applyFont="1" applyAlignment="1">
      <alignment horizontal="center" vertical="top" wrapText="1"/>
    </xf>
    <xf numFmtId="0" fontId="1" fillId="3" borderId="1" xfId="0" applyFont="1" applyFill="1" applyBorder="1" applyAlignment="1">
      <alignment horizontal="center" vertical="top" wrapText="1"/>
    </xf>
    <xf numFmtId="0" fontId="1" fillId="3" borderId="1" xfId="0" applyFont="1" applyFill="1" applyBorder="1" applyAlignment="1">
      <alignment vertical="top"/>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5" fillId="0" borderId="0" xfId="0" applyFont="1" applyAlignment="1">
      <alignment vertical="top"/>
    </xf>
    <xf numFmtId="0" fontId="6" fillId="0" borderId="0" xfId="0" applyFont="1" applyAlignment="1">
      <alignment vertical="top"/>
    </xf>
    <xf numFmtId="0" fontId="3" fillId="0" borderId="0" xfId="0" applyFont="1" applyAlignment="1">
      <alignment horizontal="left" vertical="top" wrapText="1"/>
    </xf>
    <xf numFmtId="0" fontId="3" fillId="0" borderId="0" xfId="0" applyFont="1" applyAlignment="1">
      <alignment horizontal="left" vertical="top"/>
    </xf>
    <xf numFmtId="49" fontId="3" fillId="4" borderId="1" xfId="0" applyNumberFormat="1" applyFont="1" applyFill="1" applyBorder="1" applyAlignment="1">
      <alignment horizontal="center" vertical="top" wrapText="1"/>
    </xf>
    <xf numFmtId="0" fontId="1" fillId="4" borderId="1" xfId="0" applyFont="1" applyFill="1" applyBorder="1" applyAlignment="1">
      <alignment horizontal="center" vertical="top"/>
    </xf>
    <xf numFmtId="0" fontId="1" fillId="4" borderId="1" xfId="0" applyFont="1" applyFill="1" applyBorder="1" applyAlignment="1">
      <alignment vertical="top"/>
    </xf>
    <xf numFmtId="0" fontId="1" fillId="0" borderId="1" xfId="0" applyFont="1" applyBorder="1" applyAlignment="1">
      <alignment vertical="top" wrapText="1"/>
    </xf>
    <xf numFmtId="49" fontId="1" fillId="3" borderId="0" xfId="0" applyNumberFormat="1" applyFont="1" applyFill="1" applyAlignment="1">
      <alignment horizontal="left" vertical="top"/>
    </xf>
    <xf numFmtId="49" fontId="3" fillId="3" borderId="1" xfId="0" applyNumberFormat="1" applyFont="1" applyFill="1" applyBorder="1" applyAlignment="1">
      <alignment horizontal="center" vertical="top" wrapText="1"/>
    </xf>
    <xf numFmtId="49" fontId="1" fillId="3" borderId="1" xfId="0" applyNumberFormat="1" applyFont="1" applyFill="1" applyBorder="1" applyAlignment="1">
      <alignment horizontal="center" vertical="top" wrapText="1"/>
    </xf>
    <xf numFmtId="0" fontId="1" fillId="3" borderId="0" xfId="0" applyFont="1" applyFill="1" applyAlignment="1">
      <alignment vertical="top"/>
    </xf>
    <xf numFmtId="0" fontId="6" fillId="0" borderId="0" xfId="0" applyFont="1" applyAlignment="1">
      <alignment horizontal="center" vertical="top"/>
    </xf>
    <xf numFmtId="0" fontId="6" fillId="3" borderId="0" xfId="0" applyFont="1" applyFill="1" applyAlignment="1">
      <alignment horizontal="center" vertical="top"/>
    </xf>
    <xf numFmtId="0" fontId="6" fillId="3" borderId="0" xfId="0" applyFont="1" applyFill="1" applyAlignment="1">
      <alignment vertical="top"/>
    </xf>
    <xf numFmtId="0" fontId="10" fillId="0" borderId="0" xfId="0" applyFont="1" applyAlignment="1">
      <alignment horizontal="right" vertical="top"/>
    </xf>
    <xf numFmtId="0" fontId="9" fillId="0" borderId="0" xfId="0" applyFont="1" applyAlignment="1">
      <alignment vertical="top"/>
    </xf>
    <xf numFmtId="0" fontId="8" fillId="0" borderId="0" xfId="0" applyFont="1" applyAlignment="1">
      <alignment vertical="top"/>
    </xf>
    <xf numFmtId="0" fontId="8" fillId="3" borderId="0" xfId="0" applyFont="1" applyFill="1" applyAlignment="1">
      <alignment horizontal="center" vertical="top"/>
    </xf>
    <xf numFmtId="0" fontId="8" fillId="3" borderId="0" xfId="0" applyFont="1" applyFill="1" applyAlignment="1">
      <alignment vertical="top"/>
    </xf>
    <xf numFmtId="0" fontId="11" fillId="0" borderId="0" xfId="0" applyFont="1" applyAlignment="1">
      <alignment vertical="top"/>
    </xf>
    <xf numFmtId="0" fontId="8" fillId="0" borderId="0" xfId="0" applyFont="1" applyAlignment="1">
      <alignment horizontal="right" vertical="top"/>
    </xf>
    <xf numFmtId="0" fontId="12" fillId="0" borderId="0" xfId="0" applyFont="1"/>
    <xf numFmtId="0" fontId="1" fillId="3" borderId="1" xfId="0" applyFont="1" applyFill="1" applyBorder="1" applyAlignment="1">
      <alignment horizontal="left" vertical="top" wrapText="1"/>
    </xf>
    <xf numFmtId="0" fontId="1" fillId="0" borderId="1" xfId="0" applyFont="1" applyBorder="1" applyAlignment="1">
      <alignment horizontal="right" vertical="top"/>
    </xf>
    <xf numFmtId="49" fontId="3" fillId="5" borderId="1" xfId="0" applyNumberFormat="1" applyFont="1" applyFill="1" applyBorder="1" applyAlignment="1">
      <alignment horizontal="center" vertical="top" wrapText="1"/>
    </xf>
    <xf numFmtId="0" fontId="3" fillId="5" borderId="1" xfId="0" applyFont="1" applyFill="1" applyBorder="1" applyAlignment="1">
      <alignment horizontal="right" vertical="top" wrapText="1"/>
    </xf>
    <xf numFmtId="0" fontId="1" fillId="5" borderId="1" xfId="0" applyFont="1" applyFill="1" applyBorder="1" applyAlignment="1">
      <alignment vertical="top" wrapText="1"/>
    </xf>
    <xf numFmtId="0" fontId="1" fillId="5" borderId="1" xfId="0" applyFont="1" applyFill="1" applyBorder="1" applyAlignment="1">
      <alignment horizontal="center" vertical="top" wrapText="1"/>
    </xf>
    <xf numFmtId="0" fontId="1" fillId="5" borderId="1" xfId="0" applyFont="1" applyFill="1" applyBorder="1" applyAlignment="1">
      <alignment vertical="top"/>
    </xf>
    <xf numFmtId="0" fontId="3" fillId="5" borderId="1" xfId="0" applyFont="1" applyFill="1" applyBorder="1" applyAlignment="1">
      <alignment vertical="top"/>
    </xf>
    <xf numFmtId="49" fontId="1" fillId="5" borderId="1" xfId="0" applyNumberFormat="1" applyFont="1" applyFill="1" applyBorder="1" applyAlignment="1">
      <alignment horizontal="center" vertical="top" wrapText="1"/>
    </xf>
    <xf numFmtId="0" fontId="3" fillId="5" borderId="1" xfId="0" applyFont="1" applyFill="1" applyBorder="1" applyAlignment="1">
      <alignment horizontal="center" vertical="top" wrapText="1"/>
    </xf>
    <xf numFmtId="0" fontId="3" fillId="3" borderId="1" xfId="0" applyFont="1" applyFill="1" applyBorder="1" applyAlignment="1">
      <alignment horizontal="center" vertical="top" wrapText="1"/>
    </xf>
    <xf numFmtId="0" fontId="13" fillId="0" borderId="0" xfId="0" applyFont="1" applyAlignment="1">
      <alignment vertical="top"/>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1" fillId="0" borderId="1" xfId="0" applyFont="1" applyBorder="1" applyAlignment="1">
      <alignment horizontal="left" vertical="top" wrapText="1"/>
    </xf>
    <xf numFmtId="2" fontId="1" fillId="0" borderId="1" xfId="0" applyNumberFormat="1" applyFont="1" applyBorder="1" applyAlignment="1">
      <alignment vertical="top" wrapText="1"/>
    </xf>
    <xf numFmtId="2" fontId="3" fillId="5" borderId="1" xfId="0" applyNumberFormat="1" applyFont="1" applyFill="1" applyBorder="1" applyAlignment="1">
      <alignment vertical="top"/>
    </xf>
    <xf numFmtId="164" fontId="1" fillId="0" borderId="1" xfId="0" applyNumberFormat="1" applyFont="1" applyBorder="1" applyAlignment="1">
      <alignment vertical="top"/>
    </xf>
    <xf numFmtId="2" fontId="1" fillId="0" borderId="1" xfId="0" applyNumberFormat="1" applyFont="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wrapText="1"/>
    </xf>
    <xf numFmtId="1" fontId="1" fillId="3" borderId="1" xfId="0" applyNumberFormat="1" applyFont="1" applyFill="1" applyBorder="1" applyAlignment="1">
      <alignment vertical="top"/>
    </xf>
    <xf numFmtId="1" fontId="1" fillId="0" borderId="1" xfId="0" applyNumberFormat="1" applyFont="1" applyBorder="1" applyAlignment="1">
      <alignment vertical="top"/>
    </xf>
    <xf numFmtId="2" fontId="1" fillId="5" borderId="1" xfId="0" applyNumberFormat="1" applyFont="1" applyFill="1" applyBorder="1" applyAlignment="1">
      <alignment vertical="top"/>
    </xf>
    <xf numFmtId="2" fontId="1" fillId="0" borderId="1" xfId="0" applyNumberFormat="1" applyFont="1" applyBorder="1" applyAlignment="1">
      <alignment horizontal="right" vertical="top"/>
    </xf>
    <xf numFmtId="2" fontId="4" fillId="5" borderId="1" xfId="0" applyNumberFormat="1" applyFont="1" applyFill="1" applyBorder="1" applyAlignment="1">
      <alignment vertical="top"/>
    </xf>
    <xf numFmtId="0" fontId="1" fillId="0" borderId="2" xfId="0" applyFont="1" applyBorder="1" applyAlignment="1">
      <alignment vertical="top" wrapText="1"/>
    </xf>
    <xf numFmtId="0" fontId="1" fillId="0" borderId="3" xfId="0" applyFont="1" applyBorder="1" applyAlignment="1">
      <alignment vertical="top" wrapText="1"/>
    </xf>
    <xf numFmtId="0" fontId="1" fillId="0" borderId="4" xfId="0" applyFont="1" applyBorder="1" applyAlignment="1">
      <alignment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3" fillId="4" borderId="1" xfId="0" applyFont="1" applyFill="1" applyBorder="1" applyAlignment="1">
      <alignment horizontal="center" vertical="top" wrapText="1"/>
    </xf>
    <xf numFmtId="0" fontId="3" fillId="5" borderId="2" xfId="0" applyFont="1" applyFill="1" applyBorder="1" applyAlignment="1">
      <alignment horizontal="right" vertical="top" wrapText="1"/>
    </xf>
    <xf numFmtId="0" fontId="3" fillId="5" borderId="3" xfId="0" applyFont="1" applyFill="1" applyBorder="1" applyAlignment="1">
      <alignment horizontal="right" vertical="top" wrapText="1"/>
    </xf>
    <xf numFmtId="0" fontId="3" fillId="5" borderId="4" xfId="0" applyFont="1" applyFill="1" applyBorder="1" applyAlignment="1">
      <alignment horizontal="right" vertical="top" wrapText="1"/>
    </xf>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0" borderId="4" xfId="0" applyFont="1" applyBorder="1" applyAlignment="1">
      <alignment horizontal="center" vertical="top"/>
    </xf>
    <xf numFmtId="0" fontId="3" fillId="6" borderId="2" xfId="0" applyFont="1" applyFill="1" applyBorder="1" applyAlignment="1">
      <alignment horizontal="right" vertical="top" wrapText="1"/>
    </xf>
    <xf numFmtId="0" fontId="3" fillId="6" borderId="3" xfId="0" applyFont="1" applyFill="1" applyBorder="1" applyAlignment="1">
      <alignment horizontal="right" vertical="top" wrapText="1"/>
    </xf>
    <xf numFmtId="0" fontId="3" fillId="6" borderId="4" xfId="0" applyFont="1" applyFill="1" applyBorder="1" applyAlignment="1">
      <alignment horizontal="right"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4" xfId="0" applyFont="1" applyBorder="1" applyAlignment="1">
      <alignment horizontal="left" wrapText="1"/>
    </xf>
    <xf numFmtId="0" fontId="1" fillId="0" borderId="1" xfId="0" applyFont="1" applyBorder="1" applyAlignment="1">
      <alignment horizontal="justify" vertical="top" wrapText="1"/>
    </xf>
    <xf numFmtId="0" fontId="8" fillId="0" borderId="0" xfId="0" applyFont="1" applyAlignment="1">
      <alignment horizontal="left" vertical="top"/>
    </xf>
    <xf numFmtId="0" fontId="8" fillId="0" borderId="0" xfId="0" applyFont="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S17"/>
  <sheetViews>
    <sheetView zoomScale="81" zoomScaleNormal="81" workbookViewId="0">
      <selection activeCell="Y8" sqref="Y8"/>
    </sheetView>
  </sheetViews>
  <sheetFormatPr defaultColWidth="9.140625" defaultRowHeight="12.75" x14ac:dyDescent="0.2"/>
  <cols>
    <col min="1" max="1" width="9.140625" style="27"/>
    <col min="2" max="2" width="54.42578125" style="1" customWidth="1"/>
    <col min="3" max="3" width="9.140625" style="1" hidden="1" customWidth="1"/>
    <col min="4" max="4" width="7.42578125" style="1" hidden="1" customWidth="1"/>
    <col min="5" max="9" width="9.140625" style="1" hidden="1" customWidth="1"/>
    <col min="10" max="10" width="10.85546875" style="1" hidden="1" customWidth="1"/>
    <col min="11" max="11" width="13" style="1" customWidth="1"/>
    <col min="12" max="12" width="17.5703125" style="2" customWidth="1"/>
    <col min="13" max="13" width="53.7109375" style="2" customWidth="1"/>
    <col min="14" max="15" width="8.28515625" style="2" customWidth="1"/>
    <col min="16" max="16" width="10.42578125" style="2" hidden="1" customWidth="1"/>
    <col min="17" max="17" width="7.5703125" style="2" customWidth="1"/>
    <col min="18" max="18" width="11.7109375" style="2" customWidth="1"/>
    <col min="19" max="19" width="5" style="2" customWidth="1"/>
    <col min="20" max="16384" width="9.140625" style="2"/>
  </cols>
  <sheetData>
    <row r="1" spans="1:19" s="16" customFormat="1" ht="22.5" x14ac:dyDescent="0.2">
      <c r="A1" s="24"/>
      <c r="B1" s="4" t="s">
        <v>138</v>
      </c>
      <c r="C1" s="5"/>
      <c r="D1" s="5"/>
      <c r="E1" s="5"/>
      <c r="F1" s="5"/>
      <c r="G1" s="5"/>
      <c r="H1" s="5"/>
      <c r="I1" s="5"/>
      <c r="J1" s="5"/>
      <c r="K1" s="11"/>
      <c r="L1" s="6"/>
      <c r="M1" s="6"/>
      <c r="N1" s="6"/>
      <c r="O1" s="4"/>
    </row>
    <row r="2" spans="1:19" x14ac:dyDescent="0.2">
      <c r="A2" s="24"/>
      <c r="B2" s="18"/>
      <c r="C2" s="5"/>
      <c r="D2" s="5"/>
      <c r="E2" s="5"/>
      <c r="F2" s="5"/>
      <c r="G2" s="5"/>
      <c r="H2" s="5"/>
      <c r="I2" s="5"/>
      <c r="J2" s="5"/>
      <c r="K2" s="11"/>
      <c r="L2" s="6"/>
      <c r="M2" s="6"/>
      <c r="N2" s="6"/>
      <c r="O2" s="6"/>
      <c r="P2" s="19"/>
    </row>
    <row r="3" spans="1:19" ht="111.6" customHeight="1" x14ac:dyDescent="0.2">
      <c r="A3" s="7" t="s">
        <v>65</v>
      </c>
      <c r="B3" s="69" t="s">
        <v>6</v>
      </c>
      <c r="C3" s="70"/>
      <c r="D3" s="70"/>
      <c r="E3" s="70"/>
      <c r="F3" s="70"/>
      <c r="G3" s="70"/>
      <c r="H3" s="70"/>
      <c r="I3" s="70"/>
      <c r="J3" s="71"/>
      <c r="K3" s="14" t="s">
        <v>7</v>
      </c>
      <c r="L3" s="14" t="s">
        <v>141</v>
      </c>
      <c r="M3" s="14" t="s">
        <v>140</v>
      </c>
      <c r="N3" s="14" t="s">
        <v>139</v>
      </c>
      <c r="O3" s="14" t="s">
        <v>142</v>
      </c>
      <c r="P3" s="14" t="s">
        <v>9</v>
      </c>
      <c r="Q3" s="49" t="s">
        <v>8</v>
      </c>
      <c r="R3" s="14" t="s">
        <v>10</v>
      </c>
    </row>
    <row r="4" spans="1:19" x14ac:dyDescent="0.2">
      <c r="A4" s="7" t="s">
        <v>143</v>
      </c>
      <c r="B4" s="51">
        <v>2</v>
      </c>
      <c r="C4" s="52"/>
      <c r="D4" s="52"/>
      <c r="E4" s="52"/>
      <c r="F4" s="52"/>
      <c r="G4" s="52"/>
      <c r="H4" s="52"/>
      <c r="I4" s="52"/>
      <c r="J4" s="53"/>
      <c r="K4" s="14">
        <v>3</v>
      </c>
      <c r="L4" s="14">
        <v>4</v>
      </c>
      <c r="M4" s="14">
        <v>5</v>
      </c>
      <c r="N4" s="14">
        <v>6</v>
      </c>
      <c r="O4" s="14">
        <v>7</v>
      </c>
      <c r="P4" s="14"/>
      <c r="Q4" s="49">
        <v>8</v>
      </c>
      <c r="R4" s="14">
        <v>9</v>
      </c>
    </row>
    <row r="5" spans="1:19" ht="14.1" customHeight="1" x14ac:dyDescent="0.2">
      <c r="A5" s="20"/>
      <c r="B5" s="72" t="s">
        <v>18</v>
      </c>
      <c r="C5" s="73"/>
      <c r="D5" s="73"/>
      <c r="E5" s="73"/>
      <c r="F5" s="73"/>
      <c r="G5" s="73"/>
      <c r="H5" s="73"/>
      <c r="I5" s="73"/>
      <c r="J5" s="74"/>
      <c r="K5" s="10"/>
      <c r="L5" s="10"/>
      <c r="M5" s="10"/>
      <c r="N5" s="10"/>
      <c r="O5" s="8"/>
      <c r="P5" s="8"/>
      <c r="Q5" s="8"/>
      <c r="R5" s="8"/>
    </row>
    <row r="6" spans="1:19" ht="14.1" customHeight="1" x14ac:dyDescent="0.2">
      <c r="A6" s="25" t="s">
        <v>83</v>
      </c>
      <c r="B6" s="39" t="s">
        <v>69</v>
      </c>
      <c r="C6" s="12"/>
      <c r="D6" s="12"/>
      <c r="E6" s="12"/>
      <c r="F6" s="12"/>
      <c r="G6" s="12"/>
      <c r="H6" s="12"/>
      <c r="I6" s="12"/>
      <c r="J6" s="12"/>
      <c r="K6" s="12"/>
      <c r="L6" s="12"/>
      <c r="M6" s="12"/>
      <c r="N6" s="12"/>
      <c r="O6" s="13"/>
      <c r="P6" s="13"/>
      <c r="Q6" s="13"/>
      <c r="R6" s="13"/>
    </row>
    <row r="7" spans="1:19" ht="61.5" customHeight="1" x14ac:dyDescent="0.2">
      <c r="A7" s="26" t="s">
        <v>84</v>
      </c>
      <c r="B7" s="66" t="s">
        <v>70</v>
      </c>
      <c r="C7" s="67"/>
      <c r="D7" s="67"/>
      <c r="E7" s="67"/>
      <c r="F7" s="67"/>
      <c r="G7" s="67"/>
      <c r="H7" s="67"/>
      <c r="I7" s="67"/>
      <c r="J7" s="68"/>
      <c r="K7" s="15" t="s">
        <v>15</v>
      </c>
      <c r="L7" s="15" t="s">
        <v>202</v>
      </c>
      <c r="M7" s="15" t="s">
        <v>70</v>
      </c>
      <c r="N7" s="15">
        <v>0.49</v>
      </c>
      <c r="O7" s="58">
        <f>N7*500</f>
        <v>245</v>
      </c>
      <c r="P7" s="9"/>
      <c r="Q7" s="9">
        <v>5</v>
      </c>
      <c r="R7" s="58">
        <f>O7*1.05</f>
        <v>257.25</v>
      </c>
      <c r="S7" s="1"/>
    </row>
    <row r="8" spans="1:19" ht="131.1" customHeight="1" x14ac:dyDescent="0.2">
      <c r="A8" s="26" t="s">
        <v>85</v>
      </c>
      <c r="B8" s="66" t="s">
        <v>71</v>
      </c>
      <c r="C8" s="67"/>
      <c r="D8" s="67"/>
      <c r="E8" s="67"/>
      <c r="F8" s="67"/>
      <c r="G8" s="67"/>
      <c r="H8" s="67"/>
      <c r="I8" s="67"/>
      <c r="J8" s="68"/>
      <c r="K8" s="12" t="s">
        <v>60</v>
      </c>
      <c r="L8" s="15" t="s">
        <v>203</v>
      </c>
      <c r="M8" s="12" t="s">
        <v>71</v>
      </c>
      <c r="N8" s="12">
        <v>0.32</v>
      </c>
      <c r="O8" s="58">
        <f>N8*12200</f>
        <v>3904</v>
      </c>
      <c r="P8" s="9"/>
      <c r="Q8" s="9">
        <v>5</v>
      </c>
      <c r="R8" s="58">
        <f>O8*1.05</f>
        <v>4099.2</v>
      </c>
      <c r="S8" s="1"/>
    </row>
    <row r="9" spans="1:19" ht="15" customHeight="1" x14ac:dyDescent="0.2">
      <c r="A9" s="41"/>
      <c r="B9" s="42" t="s">
        <v>86</v>
      </c>
      <c r="C9" s="43"/>
      <c r="D9" s="43"/>
      <c r="E9" s="43"/>
      <c r="F9" s="43"/>
      <c r="G9" s="43"/>
      <c r="H9" s="43"/>
      <c r="I9" s="43"/>
      <c r="J9" s="43"/>
      <c r="K9" s="44"/>
      <c r="L9" s="44"/>
      <c r="M9" s="44"/>
      <c r="N9" s="44"/>
      <c r="O9" s="63">
        <f>SUM(O7:O8)</f>
        <v>4149</v>
      </c>
      <c r="P9" s="46"/>
      <c r="Q9" s="46">
        <v>5</v>
      </c>
      <c r="R9" s="65">
        <f>SUM(R7:R8)</f>
        <v>4356.45</v>
      </c>
      <c r="S9" s="1"/>
    </row>
    <row r="10" spans="1:19" ht="14.1" customHeight="1" x14ac:dyDescent="0.2">
      <c r="A10" s="25" t="s">
        <v>87</v>
      </c>
      <c r="B10" s="66" t="s">
        <v>20</v>
      </c>
      <c r="C10" s="67"/>
      <c r="D10" s="67"/>
      <c r="E10" s="67"/>
      <c r="F10" s="67"/>
      <c r="G10" s="67"/>
      <c r="H10" s="67"/>
      <c r="I10" s="67"/>
      <c r="J10" s="68"/>
      <c r="K10" s="15" t="s">
        <v>19</v>
      </c>
      <c r="L10" s="15"/>
      <c r="M10" s="15"/>
      <c r="N10" s="15"/>
      <c r="O10" s="9"/>
      <c r="P10" s="9"/>
      <c r="Q10" s="9"/>
      <c r="R10" s="9"/>
      <c r="S10" s="1"/>
    </row>
    <row r="11" spans="1:19" ht="14.1" customHeight="1" x14ac:dyDescent="0.2">
      <c r="A11" s="25" t="s">
        <v>88</v>
      </c>
      <c r="B11" s="23" t="s">
        <v>66</v>
      </c>
      <c r="C11" s="23"/>
      <c r="D11" s="23"/>
      <c r="E11" s="23"/>
      <c r="F11" s="23"/>
      <c r="G11" s="23"/>
      <c r="H11" s="23"/>
      <c r="I11" s="23"/>
      <c r="J11" s="23"/>
      <c r="K11" s="15"/>
      <c r="L11" s="15"/>
      <c r="M11" s="15"/>
      <c r="N11" s="15"/>
      <c r="O11" s="9"/>
      <c r="P11" s="9"/>
      <c r="Q11" s="9"/>
      <c r="R11" s="9"/>
      <c r="S11" s="1"/>
    </row>
    <row r="12" spans="1:19" ht="164.25" customHeight="1" x14ac:dyDescent="0.2">
      <c r="A12" s="26" t="s">
        <v>89</v>
      </c>
      <c r="B12" s="66" t="s">
        <v>82</v>
      </c>
      <c r="C12" s="67"/>
      <c r="D12" s="67"/>
      <c r="E12" s="67"/>
      <c r="F12" s="67"/>
      <c r="G12" s="67"/>
      <c r="H12" s="67"/>
      <c r="I12" s="67"/>
      <c r="J12" s="68"/>
      <c r="K12" s="15" t="s">
        <v>61</v>
      </c>
      <c r="L12" s="15" t="s">
        <v>204</v>
      </c>
      <c r="M12" s="54" t="s">
        <v>205</v>
      </c>
      <c r="N12" s="15">
        <v>8.7999999999999995E-2</v>
      </c>
      <c r="O12" s="58">
        <f>N12*40000</f>
        <v>3520</v>
      </c>
      <c r="P12" s="9"/>
      <c r="Q12" s="9">
        <v>5</v>
      </c>
      <c r="R12" s="58">
        <f>O12*1.05</f>
        <v>3696</v>
      </c>
      <c r="S12" s="1"/>
    </row>
    <row r="13" spans="1:19" ht="93.75" customHeight="1" x14ac:dyDescent="0.2">
      <c r="A13" s="26" t="s">
        <v>90</v>
      </c>
      <c r="B13" s="66" t="s">
        <v>67</v>
      </c>
      <c r="C13" s="67"/>
      <c r="D13" s="67"/>
      <c r="E13" s="67"/>
      <c r="F13" s="67"/>
      <c r="G13" s="67"/>
      <c r="H13" s="67"/>
      <c r="I13" s="67"/>
      <c r="J13" s="68"/>
      <c r="K13" s="15" t="s">
        <v>14</v>
      </c>
      <c r="L13" s="15" t="s">
        <v>207</v>
      </c>
      <c r="M13" s="54" t="s">
        <v>67</v>
      </c>
      <c r="N13" s="15">
        <v>5.3999999999999999E-2</v>
      </c>
      <c r="O13" s="58">
        <f>N13*5000</f>
        <v>270</v>
      </c>
      <c r="P13" s="9"/>
      <c r="Q13" s="9">
        <v>5</v>
      </c>
      <c r="R13" s="58">
        <f>O13*1.05</f>
        <v>283.5</v>
      </c>
      <c r="S13" s="1"/>
    </row>
    <row r="14" spans="1:19" ht="133.5" customHeight="1" x14ac:dyDescent="0.2">
      <c r="A14" s="26" t="s">
        <v>91</v>
      </c>
      <c r="B14" s="23" t="s">
        <v>68</v>
      </c>
      <c r="C14" s="23"/>
      <c r="D14" s="23"/>
      <c r="E14" s="23"/>
      <c r="F14" s="23"/>
      <c r="G14" s="23"/>
      <c r="H14" s="23"/>
      <c r="I14" s="23"/>
      <c r="J14" s="23"/>
      <c r="K14" s="15" t="s">
        <v>5</v>
      </c>
      <c r="L14" s="15" t="s">
        <v>204</v>
      </c>
      <c r="M14" s="23" t="s">
        <v>206</v>
      </c>
      <c r="N14" s="15">
        <v>8.7999999999999995E-2</v>
      </c>
      <c r="O14" s="58">
        <f>N14*2000</f>
        <v>176</v>
      </c>
      <c r="P14" s="9"/>
      <c r="Q14" s="9">
        <v>5</v>
      </c>
      <c r="R14" s="58">
        <f>O14*1.05</f>
        <v>184.8</v>
      </c>
      <c r="S14" s="1"/>
    </row>
    <row r="15" spans="1:19" ht="15" customHeight="1" x14ac:dyDescent="0.2">
      <c r="A15" s="26"/>
      <c r="B15" s="42" t="s">
        <v>92</v>
      </c>
      <c r="C15" s="23"/>
      <c r="D15" s="23"/>
      <c r="E15" s="23"/>
      <c r="F15" s="23"/>
      <c r="G15" s="23"/>
      <c r="H15" s="23"/>
      <c r="I15" s="23"/>
      <c r="J15" s="23"/>
      <c r="K15" s="44"/>
      <c r="L15" s="44"/>
      <c r="M15" s="44"/>
      <c r="N15" s="44"/>
      <c r="O15" s="63">
        <f>SUM(O12:O14)</f>
        <v>3966</v>
      </c>
      <c r="P15" s="45"/>
      <c r="Q15" s="46">
        <v>5</v>
      </c>
      <c r="R15" s="63">
        <f>SUM(R12:R14)</f>
        <v>4164.3</v>
      </c>
      <c r="S15" s="1"/>
    </row>
    <row r="16" spans="1:19" ht="16.5" customHeight="1" x14ac:dyDescent="0.2"/>
    <row r="17" ht="14.25" customHeight="1" x14ac:dyDescent="0.2"/>
  </sheetData>
  <mergeCells count="7">
    <mergeCell ref="B12:J12"/>
    <mergeCell ref="B13:J13"/>
    <mergeCell ref="B3:J3"/>
    <mergeCell ref="B5:J5"/>
    <mergeCell ref="B7:J7"/>
    <mergeCell ref="B8:J8"/>
    <mergeCell ref="B10:J10"/>
  </mergeCells>
  <phoneticPr fontId="7" type="noConversion"/>
  <pageMargins left="0.11811023622047245" right="0.11811023622047245" top="0.35433070866141736" bottom="0.19685039370078741" header="0.31496062992125984" footer="0.31496062992125984"/>
  <pageSetup paperSize="9" scale="8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51"/>
  <sheetViews>
    <sheetView tabSelected="1" topLeftCell="A46" zoomScale="90" zoomScaleNormal="90" workbookViewId="0">
      <selection activeCell="A48" sqref="A48"/>
    </sheetView>
  </sheetViews>
  <sheetFormatPr defaultColWidth="9.140625" defaultRowHeight="12.75" x14ac:dyDescent="0.2"/>
  <cols>
    <col min="1" max="1" width="9.140625" style="2"/>
    <col min="2" max="2" width="50.140625" style="1" customWidth="1"/>
    <col min="3" max="3" width="9.140625" style="1" hidden="1" customWidth="1"/>
    <col min="4" max="4" width="7.42578125" style="1" hidden="1" customWidth="1"/>
    <col min="5" max="9" width="9.140625" style="1" hidden="1" customWidth="1"/>
    <col min="10" max="10" width="3.140625" style="1" hidden="1" customWidth="1"/>
    <col min="11" max="11" width="12.28515625" style="1" customWidth="1"/>
    <col min="12" max="12" width="21.42578125" style="2" customWidth="1"/>
    <col min="13" max="13" width="49.5703125" style="2" customWidth="1"/>
    <col min="14" max="14" width="12.28515625" style="2" customWidth="1"/>
    <col min="15" max="15" width="12" style="2" customWidth="1"/>
    <col min="16" max="16" width="8.140625" style="2" customWidth="1"/>
    <col min="17" max="17" width="12.85546875" style="2" customWidth="1"/>
    <col min="18" max="18" width="2.42578125" style="2" customWidth="1"/>
    <col min="19" max="16384" width="9.140625" style="2"/>
  </cols>
  <sheetData>
    <row r="1" spans="1:18" s="16" customFormat="1" ht="22.5" x14ac:dyDescent="0.2">
      <c r="A1" s="3"/>
      <c r="B1" s="4" t="s">
        <v>138</v>
      </c>
      <c r="C1" s="5"/>
      <c r="D1" s="5"/>
      <c r="E1" s="5"/>
      <c r="F1" s="5"/>
      <c r="G1" s="5"/>
      <c r="H1" s="5"/>
      <c r="I1" s="5"/>
      <c r="J1" s="5"/>
      <c r="K1" s="11"/>
      <c r="L1" s="6"/>
      <c r="M1" s="6"/>
      <c r="N1" s="6"/>
      <c r="O1" s="4"/>
    </row>
    <row r="2" spans="1:18" x14ac:dyDescent="0.2">
      <c r="A2" s="3"/>
      <c r="B2" s="18"/>
      <c r="C2" s="5"/>
      <c r="D2" s="5"/>
      <c r="E2" s="5"/>
      <c r="F2" s="5"/>
      <c r="G2" s="5"/>
      <c r="H2" s="5"/>
      <c r="I2" s="5"/>
      <c r="J2" s="5"/>
      <c r="K2" s="11"/>
      <c r="L2" s="6"/>
      <c r="M2" s="6"/>
      <c r="N2" s="6"/>
      <c r="O2" s="6"/>
      <c r="P2" s="19"/>
    </row>
    <row r="3" spans="1:18" ht="122.45" customHeight="1" x14ac:dyDescent="0.2">
      <c r="A3" s="7" t="s">
        <v>65</v>
      </c>
      <c r="B3" s="75" t="s">
        <v>6</v>
      </c>
      <c r="C3" s="76"/>
      <c r="D3" s="76"/>
      <c r="E3" s="76"/>
      <c r="F3" s="76"/>
      <c r="G3" s="76"/>
      <c r="H3" s="76"/>
      <c r="I3" s="76"/>
      <c r="J3" s="76"/>
      <c r="K3" s="14" t="s">
        <v>7</v>
      </c>
      <c r="L3" s="14" t="s">
        <v>141</v>
      </c>
      <c r="M3" s="14" t="s">
        <v>140</v>
      </c>
      <c r="N3" s="14" t="s">
        <v>139</v>
      </c>
      <c r="O3" s="14" t="s">
        <v>142</v>
      </c>
      <c r="P3" s="14" t="s">
        <v>8</v>
      </c>
      <c r="Q3" s="49" t="s">
        <v>10</v>
      </c>
    </row>
    <row r="4" spans="1:18" x14ac:dyDescent="0.2">
      <c r="A4" s="7" t="s">
        <v>143</v>
      </c>
      <c r="B4" s="82">
        <v>2</v>
      </c>
      <c r="C4" s="83"/>
      <c r="D4" s="83"/>
      <c r="E4" s="83"/>
      <c r="F4" s="83"/>
      <c r="G4" s="83"/>
      <c r="H4" s="83"/>
      <c r="I4" s="83"/>
      <c r="J4" s="84"/>
      <c r="K4" s="14">
        <v>3</v>
      </c>
      <c r="L4" s="14">
        <v>4</v>
      </c>
      <c r="M4" s="14">
        <v>5</v>
      </c>
      <c r="N4" s="14">
        <v>6</v>
      </c>
      <c r="O4" s="14">
        <v>7</v>
      </c>
      <c r="P4" s="14">
        <v>8</v>
      </c>
      <c r="Q4" s="49">
        <v>9</v>
      </c>
    </row>
    <row r="5" spans="1:18" ht="21.75" customHeight="1" x14ac:dyDescent="0.2">
      <c r="A5" s="20"/>
      <c r="B5" s="78" t="s">
        <v>21</v>
      </c>
      <c r="C5" s="78"/>
      <c r="D5" s="78"/>
      <c r="E5" s="78"/>
      <c r="F5" s="78"/>
      <c r="G5" s="78"/>
      <c r="H5" s="78"/>
      <c r="I5" s="78"/>
      <c r="J5" s="78"/>
      <c r="K5" s="21"/>
      <c r="L5" s="22"/>
      <c r="M5" s="22"/>
      <c r="N5" s="22"/>
      <c r="O5" s="22"/>
      <c r="P5" s="22"/>
      <c r="Q5" s="22"/>
      <c r="R5" s="1"/>
    </row>
    <row r="6" spans="1:18" ht="88.5" customHeight="1" x14ac:dyDescent="0.2">
      <c r="A6" s="25" t="s">
        <v>93</v>
      </c>
      <c r="B6" s="77" t="s">
        <v>22</v>
      </c>
      <c r="C6" s="77"/>
      <c r="D6" s="77"/>
      <c r="E6" s="77"/>
      <c r="F6" s="77"/>
      <c r="G6" s="77"/>
      <c r="H6" s="77"/>
      <c r="I6" s="77"/>
      <c r="J6" s="77"/>
      <c r="K6" s="15"/>
      <c r="L6" s="9"/>
      <c r="M6" s="23" t="s">
        <v>144</v>
      </c>
      <c r="N6" s="9"/>
      <c r="O6" s="9"/>
      <c r="P6" s="9"/>
      <c r="Q6" s="9"/>
    </row>
    <row r="7" spans="1:18" ht="36.75" x14ac:dyDescent="0.2">
      <c r="A7" s="26" t="s">
        <v>94</v>
      </c>
      <c r="B7" s="77" t="s">
        <v>49</v>
      </c>
      <c r="C7" s="77"/>
      <c r="D7" s="77"/>
      <c r="E7" s="77"/>
      <c r="F7" s="77"/>
      <c r="G7" s="77"/>
      <c r="H7" s="77"/>
      <c r="I7" s="77"/>
      <c r="J7" s="77"/>
      <c r="K7" s="15" t="s">
        <v>16</v>
      </c>
      <c r="L7" s="23" t="s">
        <v>148</v>
      </c>
      <c r="M7" s="23" t="s">
        <v>145</v>
      </c>
      <c r="N7" s="23">
        <v>0.57999999999999996</v>
      </c>
      <c r="O7" s="55">
        <f>N7*3500</f>
        <v>2029.9999999999998</v>
      </c>
      <c r="P7" s="23">
        <v>5</v>
      </c>
      <c r="Q7" s="55">
        <f>O7*1.05</f>
        <v>2131.5</v>
      </c>
      <c r="R7" s="1"/>
    </row>
    <row r="8" spans="1:18" ht="36.75" x14ac:dyDescent="0.2">
      <c r="A8" s="26" t="s">
        <v>95</v>
      </c>
      <c r="B8" s="77" t="s">
        <v>50</v>
      </c>
      <c r="C8" s="77"/>
      <c r="D8" s="77"/>
      <c r="E8" s="77"/>
      <c r="F8" s="77"/>
      <c r="G8" s="77"/>
      <c r="H8" s="77"/>
      <c r="I8" s="77"/>
      <c r="J8" s="77"/>
      <c r="K8" s="15" t="s">
        <v>2</v>
      </c>
      <c r="L8" s="23" t="s">
        <v>150</v>
      </c>
      <c r="M8" s="23" t="s">
        <v>146</v>
      </c>
      <c r="N8" s="23">
        <v>0.67</v>
      </c>
      <c r="O8" s="55">
        <f>N8*120</f>
        <v>80.400000000000006</v>
      </c>
      <c r="P8" s="23">
        <v>5</v>
      </c>
      <c r="Q8" s="55">
        <f>O8*1.05</f>
        <v>84.420000000000016</v>
      </c>
      <c r="R8" s="1"/>
    </row>
    <row r="9" spans="1:18" ht="36.75" x14ac:dyDescent="0.2">
      <c r="A9" s="26" t="s">
        <v>96</v>
      </c>
      <c r="B9" s="77" t="s">
        <v>51</v>
      </c>
      <c r="C9" s="77"/>
      <c r="D9" s="77"/>
      <c r="E9" s="77"/>
      <c r="F9" s="77"/>
      <c r="G9" s="77"/>
      <c r="H9" s="77"/>
      <c r="I9" s="77"/>
      <c r="J9" s="77"/>
      <c r="K9" s="15" t="s">
        <v>2</v>
      </c>
      <c r="L9" s="23" t="s">
        <v>149</v>
      </c>
      <c r="M9" s="23" t="s">
        <v>147</v>
      </c>
      <c r="N9" s="55">
        <v>0.8</v>
      </c>
      <c r="O9" s="55">
        <f>N9*120</f>
        <v>96</v>
      </c>
      <c r="P9" s="23">
        <v>5</v>
      </c>
      <c r="Q9" s="55">
        <f>O9*1.05</f>
        <v>100.80000000000001</v>
      </c>
      <c r="R9" s="1"/>
    </row>
    <row r="10" spans="1:18" ht="14.25" customHeight="1" x14ac:dyDescent="0.2">
      <c r="A10" s="47"/>
      <c r="B10" s="79" t="s">
        <v>97</v>
      </c>
      <c r="C10" s="80"/>
      <c r="D10" s="80"/>
      <c r="E10" s="80"/>
      <c r="F10" s="80"/>
      <c r="G10" s="80"/>
      <c r="H10" s="80"/>
      <c r="I10" s="80"/>
      <c r="J10" s="81"/>
      <c r="K10" s="48"/>
      <c r="L10" s="46"/>
      <c r="M10" s="46"/>
      <c r="N10" s="46"/>
      <c r="O10" s="56">
        <f>SUM(O7:O9)</f>
        <v>2206.3999999999996</v>
      </c>
      <c r="P10" s="46">
        <v>5</v>
      </c>
      <c r="Q10" s="56">
        <f>SUM(Q7:Q9)</f>
        <v>2316.7200000000003</v>
      </c>
    </row>
    <row r="11" spans="1:18" ht="125.1" customHeight="1" x14ac:dyDescent="0.2">
      <c r="A11" s="25" t="s">
        <v>98</v>
      </c>
      <c r="B11" s="77" t="s">
        <v>32</v>
      </c>
      <c r="C11" s="77"/>
      <c r="D11" s="77"/>
      <c r="E11" s="77"/>
      <c r="F11" s="77"/>
      <c r="G11" s="77"/>
      <c r="H11" s="77"/>
      <c r="I11" s="77"/>
      <c r="J11" s="77"/>
      <c r="K11" s="15" t="s">
        <v>41</v>
      </c>
      <c r="L11" s="23" t="s">
        <v>151</v>
      </c>
      <c r="M11" s="23" t="s">
        <v>152</v>
      </c>
      <c r="N11" s="9">
        <v>0.48</v>
      </c>
      <c r="O11" s="58">
        <f>N11*8000</f>
        <v>3840</v>
      </c>
      <c r="P11" s="9">
        <v>5</v>
      </c>
      <c r="Q11" s="58">
        <f>O11*1.05</f>
        <v>4032</v>
      </c>
    </row>
    <row r="12" spans="1:18" x14ac:dyDescent="0.2">
      <c r="A12" s="26" t="s">
        <v>99</v>
      </c>
      <c r="B12" s="77" t="s">
        <v>23</v>
      </c>
      <c r="C12" s="77"/>
      <c r="D12" s="77"/>
      <c r="E12" s="77"/>
      <c r="F12" s="77"/>
      <c r="G12" s="77"/>
      <c r="H12" s="77"/>
      <c r="I12" s="77"/>
      <c r="J12" s="77"/>
      <c r="K12" s="15"/>
      <c r="L12" s="9"/>
      <c r="M12" s="9"/>
      <c r="N12" s="58"/>
      <c r="O12" s="9"/>
      <c r="P12" s="9"/>
      <c r="Q12" s="9"/>
    </row>
    <row r="13" spans="1:18" ht="38.25" x14ac:dyDescent="0.2">
      <c r="A13" s="26" t="s">
        <v>100</v>
      </c>
      <c r="B13" s="77" t="s">
        <v>24</v>
      </c>
      <c r="C13" s="77"/>
      <c r="D13" s="77"/>
      <c r="E13" s="77"/>
      <c r="F13" s="77"/>
      <c r="G13" s="77"/>
      <c r="H13" s="77"/>
      <c r="I13" s="77"/>
      <c r="J13" s="77"/>
      <c r="K13" s="15" t="s">
        <v>17</v>
      </c>
      <c r="L13" s="23" t="s">
        <v>154</v>
      </c>
      <c r="M13" s="9" t="s">
        <v>153</v>
      </c>
      <c r="N13" s="58">
        <v>1</v>
      </c>
      <c r="O13" s="58">
        <f>N13*250</f>
        <v>250</v>
      </c>
      <c r="P13" s="61">
        <v>5</v>
      </c>
      <c r="Q13" s="59">
        <f>O13*1.05</f>
        <v>262.5</v>
      </c>
    </row>
    <row r="14" spans="1:18" ht="25.5" x14ac:dyDescent="0.2">
      <c r="A14" s="26" t="s">
        <v>101</v>
      </c>
      <c r="B14" s="77" t="s">
        <v>25</v>
      </c>
      <c r="C14" s="77"/>
      <c r="D14" s="77"/>
      <c r="E14" s="77"/>
      <c r="F14" s="77"/>
      <c r="G14" s="77"/>
      <c r="H14" s="77"/>
      <c r="I14" s="77"/>
      <c r="J14" s="77"/>
      <c r="K14" s="15" t="s">
        <v>12</v>
      </c>
      <c r="L14" s="60" t="s">
        <v>159</v>
      </c>
      <c r="M14" s="9" t="s">
        <v>160</v>
      </c>
      <c r="N14" s="59">
        <v>10</v>
      </c>
      <c r="O14" s="59">
        <f>N14*200</f>
        <v>2000</v>
      </c>
      <c r="P14" s="61">
        <v>5</v>
      </c>
      <c r="Q14" s="59">
        <f>O14*1.05</f>
        <v>2100</v>
      </c>
    </row>
    <row r="15" spans="1:18" ht="38.25" x14ac:dyDescent="0.2">
      <c r="A15" s="26" t="s">
        <v>102</v>
      </c>
      <c r="B15" s="77" t="s">
        <v>26</v>
      </c>
      <c r="C15" s="77"/>
      <c r="D15" s="77"/>
      <c r="E15" s="77"/>
      <c r="F15" s="77"/>
      <c r="G15" s="77"/>
      <c r="H15" s="77"/>
      <c r="I15" s="77"/>
      <c r="J15" s="77"/>
      <c r="K15" s="15" t="s">
        <v>2</v>
      </c>
      <c r="L15" s="23" t="s">
        <v>155</v>
      </c>
      <c r="M15" s="9" t="s">
        <v>158</v>
      </c>
      <c r="N15" s="58">
        <v>3.8</v>
      </c>
      <c r="O15" s="58">
        <f>N15*120</f>
        <v>456</v>
      </c>
      <c r="P15" s="62">
        <v>5</v>
      </c>
      <c r="Q15" s="58">
        <f>O15*1.05</f>
        <v>478.8</v>
      </c>
    </row>
    <row r="16" spans="1:18" ht="38.25" x14ac:dyDescent="0.2">
      <c r="A16" s="26" t="s">
        <v>103</v>
      </c>
      <c r="B16" s="77" t="s">
        <v>27</v>
      </c>
      <c r="C16" s="77"/>
      <c r="D16" s="77"/>
      <c r="E16" s="77"/>
      <c r="F16" s="77"/>
      <c r="G16" s="77"/>
      <c r="H16" s="77"/>
      <c r="I16" s="77"/>
      <c r="J16" s="77"/>
      <c r="K16" s="15" t="s">
        <v>1</v>
      </c>
      <c r="L16" s="23" t="s">
        <v>156</v>
      </c>
      <c r="M16" s="9" t="s">
        <v>157</v>
      </c>
      <c r="N16" s="58">
        <v>5</v>
      </c>
      <c r="O16" s="58">
        <f>N16*600</f>
        <v>3000</v>
      </c>
      <c r="P16" s="62">
        <v>5</v>
      </c>
      <c r="Q16" s="58">
        <f>O16*1.05</f>
        <v>3150</v>
      </c>
    </row>
    <row r="17" spans="1:17" ht="15" customHeight="1" x14ac:dyDescent="0.2">
      <c r="A17" s="47"/>
      <c r="B17" s="79" t="s">
        <v>104</v>
      </c>
      <c r="C17" s="80"/>
      <c r="D17" s="80"/>
      <c r="E17" s="80"/>
      <c r="F17" s="80"/>
      <c r="G17" s="80"/>
      <c r="H17" s="80"/>
      <c r="I17" s="80"/>
      <c r="J17" s="81"/>
      <c r="K17" s="44"/>
      <c r="L17" s="45"/>
      <c r="M17" s="45"/>
      <c r="N17" s="45"/>
      <c r="O17" s="63">
        <f>SUM(O13:O16)</f>
        <v>5706</v>
      </c>
      <c r="P17" s="46">
        <v>5</v>
      </c>
      <c r="Q17" s="56">
        <f>SUM(Q13:Q16)</f>
        <v>5991.3</v>
      </c>
    </row>
    <row r="18" spans="1:17" ht="15" customHeight="1" x14ac:dyDescent="0.2">
      <c r="A18" s="25" t="s">
        <v>105</v>
      </c>
      <c r="B18" s="89" t="s">
        <v>75</v>
      </c>
      <c r="C18" s="90"/>
      <c r="D18" s="90"/>
      <c r="E18" s="90"/>
      <c r="F18" s="90"/>
      <c r="G18" s="90"/>
      <c r="H18" s="90"/>
      <c r="I18" s="90"/>
      <c r="J18" s="91"/>
      <c r="K18" s="15"/>
      <c r="L18" s="9"/>
      <c r="M18" s="9"/>
      <c r="N18" s="9"/>
      <c r="O18" s="9"/>
      <c r="P18" s="9"/>
      <c r="Q18" s="9"/>
    </row>
    <row r="19" spans="1:17" ht="121.5" customHeight="1" x14ac:dyDescent="0.2">
      <c r="A19" s="26" t="s">
        <v>106</v>
      </c>
      <c r="B19" s="89" t="s">
        <v>72</v>
      </c>
      <c r="C19" s="90"/>
      <c r="D19" s="90"/>
      <c r="E19" s="90"/>
      <c r="F19" s="90"/>
      <c r="G19" s="90"/>
      <c r="H19" s="90"/>
      <c r="I19" s="90"/>
      <c r="J19" s="91"/>
      <c r="K19" s="15" t="s">
        <v>5</v>
      </c>
      <c r="L19" s="23" t="s">
        <v>161</v>
      </c>
      <c r="M19" s="23" t="s">
        <v>163</v>
      </c>
      <c r="N19" s="58">
        <v>1.68</v>
      </c>
      <c r="O19" s="58">
        <f>N19*2000</f>
        <v>3360</v>
      </c>
      <c r="P19" s="9">
        <v>5</v>
      </c>
      <c r="Q19" s="58">
        <f>O19*1.05</f>
        <v>3528</v>
      </c>
    </row>
    <row r="20" spans="1:17" ht="120.6" customHeight="1" x14ac:dyDescent="0.2">
      <c r="A20" s="26" t="s">
        <v>107</v>
      </c>
      <c r="B20" s="77" t="s">
        <v>73</v>
      </c>
      <c r="C20" s="77"/>
      <c r="D20" s="77"/>
      <c r="E20" s="77"/>
      <c r="F20" s="77"/>
      <c r="G20" s="77"/>
      <c r="H20" s="77"/>
      <c r="I20" s="77"/>
      <c r="J20" s="77"/>
      <c r="K20" s="15" t="s">
        <v>3</v>
      </c>
      <c r="L20" s="23" t="s">
        <v>162</v>
      </c>
      <c r="M20" s="23" t="s">
        <v>164</v>
      </c>
      <c r="N20" s="58">
        <v>1.76</v>
      </c>
      <c r="O20" s="58">
        <f>N20*3000</f>
        <v>5280</v>
      </c>
      <c r="P20" s="9">
        <v>5</v>
      </c>
      <c r="Q20" s="58">
        <f>O20*1.05</f>
        <v>5544</v>
      </c>
    </row>
    <row r="21" spans="1:17" ht="18" customHeight="1" x14ac:dyDescent="0.2">
      <c r="A21" s="47"/>
      <c r="B21" s="79" t="s">
        <v>108</v>
      </c>
      <c r="C21" s="80"/>
      <c r="D21" s="80"/>
      <c r="E21" s="80"/>
      <c r="F21" s="80"/>
      <c r="G21" s="80"/>
      <c r="H21" s="80"/>
      <c r="I21" s="80"/>
      <c r="J21" s="81"/>
      <c r="K21" s="44"/>
      <c r="L21" s="45"/>
      <c r="M21" s="45"/>
      <c r="N21" s="45"/>
      <c r="O21" s="63">
        <f>SUM(O19:O20)</f>
        <v>8640</v>
      </c>
      <c r="P21" s="46">
        <v>5</v>
      </c>
      <c r="Q21" s="56">
        <f>SUM(Q19:Q20)</f>
        <v>9072</v>
      </c>
    </row>
    <row r="22" spans="1:17" ht="14.25" customHeight="1" x14ac:dyDescent="0.2">
      <c r="A22" s="25" t="s">
        <v>109</v>
      </c>
      <c r="B22" s="89" t="s">
        <v>74</v>
      </c>
      <c r="C22" s="90"/>
      <c r="D22" s="90"/>
      <c r="E22" s="90"/>
      <c r="F22" s="90"/>
      <c r="G22" s="90"/>
      <c r="H22" s="90"/>
      <c r="I22" s="90"/>
      <c r="J22" s="91"/>
      <c r="K22" s="15"/>
      <c r="L22" s="9"/>
      <c r="M22" s="9"/>
      <c r="N22" s="9"/>
      <c r="O22" s="9"/>
      <c r="P22" s="9"/>
      <c r="Q22" s="9"/>
    </row>
    <row r="23" spans="1:17" ht="108" customHeight="1" x14ac:dyDescent="0.2">
      <c r="A23" s="26" t="s">
        <v>110</v>
      </c>
      <c r="B23" s="98" t="s">
        <v>52</v>
      </c>
      <c r="C23" s="98"/>
      <c r="D23" s="98"/>
      <c r="E23" s="98"/>
      <c r="F23" s="98"/>
      <c r="G23" s="98"/>
      <c r="H23" s="98"/>
      <c r="I23" s="98"/>
      <c r="J23" s="98"/>
      <c r="K23" s="15" t="s">
        <v>3</v>
      </c>
      <c r="L23" s="23" t="s">
        <v>165</v>
      </c>
      <c r="M23" s="23" t="s">
        <v>166</v>
      </c>
      <c r="N23" s="64">
        <v>1.2</v>
      </c>
      <c r="O23" s="58">
        <f>N23*3000</f>
        <v>3600</v>
      </c>
      <c r="P23" s="9">
        <v>5</v>
      </c>
      <c r="Q23" s="58">
        <f>O23*1.05</f>
        <v>3780</v>
      </c>
    </row>
    <row r="24" spans="1:17" ht="105.6" customHeight="1" x14ac:dyDescent="0.2">
      <c r="A24" s="26" t="s">
        <v>111</v>
      </c>
      <c r="B24" s="77" t="s">
        <v>57</v>
      </c>
      <c r="C24" s="77"/>
      <c r="D24" s="77"/>
      <c r="E24" s="77"/>
      <c r="F24" s="77"/>
      <c r="G24" s="77"/>
      <c r="H24" s="77"/>
      <c r="I24" s="77"/>
      <c r="J24" s="77"/>
      <c r="K24" s="15" t="s">
        <v>15</v>
      </c>
      <c r="L24" s="23" t="s">
        <v>167</v>
      </c>
      <c r="M24" s="23" t="s">
        <v>168</v>
      </c>
      <c r="N24" s="64">
        <v>2.4</v>
      </c>
      <c r="O24" s="64">
        <f>N24*500</f>
        <v>1200</v>
      </c>
      <c r="P24" s="40">
        <v>5</v>
      </c>
      <c r="Q24" s="64">
        <f>O24*1.05</f>
        <v>1260</v>
      </c>
    </row>
    <row r="25" spans="1:17" ht="51" customHeight="1" x14ac:dyDescent="0.2">
      <c r="A25" s="26" t="s">
        <v>112</v>
      </c>
      <c r="B25" s="89" t="s">
        <v>53</v>
      </c>
      <c r="C25" s="90"/>
      <c r="D25" s="90"/>
      <c r="E25" s="90"/>
      <c r="F25" s="90"/>
      <c r="G25" s="90"/>
      <c r="H25" s="90"/>
      <c r="I25" s="90"/>
      <c r="J25" s="91"/>
      <c r="K25" s="15" t="s">
        <v>12</v>
      </c>
      <c r="L25" s="23" t="s">
        <v>170</v>
      </c>
      <c r="M25" s="23" t="s">
        <v>169</v>
      </c>
      <c r="N25" s="58">
        <v>1.9</v>
      </c>
      <c r="O25" s="58">
        <f>N25*200</f>
        <v>380</v>
      </c>
      <c r="P25" s="9">
        <v>5</v>
      </c>
      <c r="Q25" s="58">
        <f>O25*1.05</f>
        <v>399</v>
      </c>
    </row>
    <row r="26" spans="1:17" ht="109.5" customHeight="1" x14ac:dyDescent="0.2">
      <c r="A26" s="26" t="s">
        <v>113</v>
      </c>
      <c r="B26" s="88" t="s">
        <v>33</v>
      </c>
      <c r="C26" s="88"/>
      <c r="D26" s="88"/>
      <c r="E26" s="88"/>
      <c r="F26" s="88"/>
      <c r="G26" s="88"/>
      <c r="H26" s="88"/>
      <c r="I26" s="88"/>
      <c r="J26" s="88"/>
      <c r="K26" s="15"/>
      <c r="L26" s="9"/>
      <c r="M26" s="23" t="s">
        <v>171</v>
      </c>
      <c r="N26" s="9"/>
      <c r="O26" s="9"/>
      <c r="P26" s="9"/>
      <c r="Q26" s="9"/>
    </row>
    <row r="27" spans="1:17" ht="55.5" customHeight="1" x14ac:dyDescent="0.2">
      <c r="A27" s="26" t="s">
        <v>114</v>
      </c>
      <c r="B27" s="88" t="s">
        <v>34</v>
      </c>
      <c r="C27" s="88"/>
      <c r="D27" s="88"/>
      <c r="E27" s="88"/>
      <c r="F27" s="88"/>
      <c r="G27" s="88"/>
      <c r="H27" s="88"/>
      <c r="I27" s="88"/>
      <c r="J27" s="88"/>
      <c r="K27" s="15" t="s">
        <v>29</v>
      </c>
      <c r="L27" s="1" t="s">
        <v>173</v>
      </c>
      <c r="M27" s="9" t="s">
        <v>172</v>
      </c>
      <c r="N27" s="9">
        <v>0.22</v>
      </c>
      <c r="O27" s="58">
        <f>N27*16000</f>
        <v>3520</v>
      </c>
      <c r="P27" s="9">
        <v>5</v>
      </c>
      <c r="Q27" s="58">
        <f t="shared" ref="Q27:Q34" si="0">O27*1.05</f>
        <v>3696</v>
      </c>
    </row>
    <row r="28" spans="1:17" ht="48" customHeight="1" x14ac:dyDescent="0.2">
      <c r="A28" s="26" t="s">
        <v>115</v>
      </c>
      <c r="B28" s="88" t="s">
        <v>35</v>
      </c>
      <c r="C28" s="88"/>
      <c r="D28" s="88"/>
      <c r="E28" s="88"/>
      <c r="F28" s="88"/>
      <c r="G28" s="88"/>
      <c r="H28" s="88"/>
      <c r="I28" s="88"/>
      <c r="J28" s="88"/>
      <c r="K28" s="15" t="s">
        <v>62</v>
      </c>
      <c r="L28" s="23" t="s">
        <v>174</v>
      </c>
      <c r="M28" s="9" t="s">
        <v>175</v>
      </c>
      <c r="N28" s="9">
        <v>0.34</v>
      </c>
      <c r="O28" s="58">
        <f>N28*25000</f>
        <v>8500</v>
      </c>
      <c r="P28" s="9">
        <v>5</v>
      </c>
      <c r="Q28" s="58">
        <f t="shared" si="0"/>
        <v>8925</v>
      </c>
    </row>
    <row r="29" spans="1:17" ht="54" x14ac:dyDescent="0.2">
      <c r="A29" s="26" t="s">
        <v>116</v>
      </c>
      <c r="B29" s="88" t="s">
        <v>36</v>
      </c>
      <c r="C29" s="88"/>
      <c r="D29" s="88"/>
      <c r="E29" s="88"/>
      <c r="F29" s="88"/>
      <c r="G29" s="88"/>
      <c r="H29" s="88"/>
      <c r="I29" s="88"/>
      <c r="J29" s="88"/>
      <c r="K29" s="15" t="s">
        <v>12</v>
      </c>
      <c r="L29" s="23" t="s">
        <v>176</v>
      </c>
      <c r="M29" s="9" t="s">
        <v>172</v>
      </c>
      <c r="N29" s="9">
        <v>0.36</v>
      </c>
      <c r="O29" s="58">
        <f>N29*200</f>
        <v>72</v>
      </c>
      <c r="P29" s="9">
        <v>5</v>
      </c>
      <c r="Q29" s="58">
        <f t="shared" si="0"/>
        <v>75.600000000000009</v>
      </c>
    </row>
    <row r="30" spans="1:17" ht="54" x14ac:dyDescent="0.2">
      <c r="A30" s="26" t="s">
        <v>117</v>
      </c>
      <c r="B30" s="88" t="s">
        <v>37</v>
      </c>
      <c r="C30" s="88"/>
      <c r="D30" s="88"/>
      <c r="E30" s="88"/>
      <c r="F30" s="88"/>
      <c r="G30" s="88"/>
      <c r="H30" s="88"/>
      <c r="I30" s="88"/>
      <c r="J30" s="88"/>
      <c r="K30" s="15" t="s">
        <v>5</v>
      </c>
      <c r="L30" s="23" t="s">
        <v>177</v>
      </c>
      <c r="M30" s="9" t="s">
        <v>175</v>
      </c>
      <c r="N30" s="9">
        <v>0.68</v>
      </c>
      <c r="O30" s="58">
        <f>N30*2000</f>
        <v>1360</v>
      </c>
      <c r="P30" s="9">
        <v>5</v>
      </c>
      <c r="Q30" s="58">
        <f t="shared" si="0"/>
        <v>1428</v>
      </c>
    </row>
    <row r="31" spans="1:17" ht="54" x14ac:dyDescent="0.2">
      <c r="A31" s="26" t="s">
        <v>118</v>
      </c>
      <c r="B31" s="88" t="s">
        <v>38</v>
      </c>
      <c r="C31" s="88"/>
      <c r="D31" s="88"/>
      <c r="E31" s="88"/>
      <c r="F31" s="88"/>
      <c r="G31" s="88"/>
      <c r="H31" s="88"/>
      <c r="I31" s="88"/>
      <c r="J31" s="88"/>
      <c r="K31" s="15" t="s">
        <v>12</v>
      </c>
      <c r="L31" s="23" t="s">
        <v>178</v>
      </c>
      <c r="M31" s="9" t="s">
        <v>184</v>
      </c>
      <c r="N31" s="58">
        <v>1.1000000000000001</v>
      </c>
      <c r="O31" s="58">
        <f>N31*200</f>
        <v>220.00000000000003</v>
      </c>
      <c r="P31" s="9">
        <v>5</v>
      </c>
      <c r="Q31" s="58">
        <f t="shared" si="0"/>
        <v>231.00000000000003</v>
      </c>
    </row>
    <row r="32" spans="1:17" ht="54" x14ac:dyDescent="0.2">
      <c r="A32" s="26" t="s">
        <v>119</v>
      </c>
      <c r="B32" s="88" t="s">
        <v>39</v>
      </c>
      <c r="C32" s="88"/>
      <c r="D32" s="88"/>
      <c r="E32" s="88"/>
      <c r="F32" s="88"/>
      <c r="G32" s="88"/>
      <c r="H32" s="88"/>
      <c r="I32" s="88"/>
      <c r="J32" s="88"/>
      <c r="K32" s="15" t="s">
        <v>15</v>
      </c>
      <c r="L32" s="23" t="s">
        <v>179</v>
      </c>
      <c r="M32" s="9" t="s">
        <v>183</v>
      </c>
      <c r="N32" s="58">
        <v>2.7</v>
      </c>
      <c r="O32" s="58">
        <f>N32*500</f>
        <v>1350</v>
      </c>
      <c r="P32" s="9">
        <v>5</v>
      </c>
      <c r="Q32" s="58">
        <f t="shared" si="0"/>
        <v>1417.5</v>
      </c>
    </row>
    <row r="33" spans="1:17" ht="54" x14ac:dyDescent="0.2">
      <c r="A33" s="26" t="s">
        <v>120</v>
      </c>
      <c r="B33" s="88" t="s">
        <v>40</v>
      </c>
      <c r="C33" s="88"/>
      <c r="D33" s="88"/>
      <c r="E33" s="88"/>
      <c r="F33" s="88"/>
      <c r="G33" s="88"/>
      <c r="H33" s="88"/>
      <c r="I33" s="88"/>
      <c r="J33" s="88"/>
      <c r="K33" s="15" t="s">
        <v>4</v>
      </c>
      <c r="L33" s="23" t="s">
        <v>180</v>
      </c>
      <c r="M33" s="9" t="s">
        <v>182</v>
      </c>
      <c r="N33" s="9">
        <v>0.26</v>
      </c>
      <c r="O33" s="58">
        <f>N33*100</f>
        <v>26</v>
      </c>
      <c r="P33" s="9">
        <v>5</v>
      </c>
      <c r="Q33" s="58">
        <f t="shared" si="0"/>
        <v>27.3</v>
      </c>
    </row>
    <row r="34" spans="1:17" ht="54" x14ac:dyDescent="0.2">
      <c r="A34" s="26" t="s">
        <v>121</v>
      </c>
      <c r="B34" s="89" t="s">
        <v>76</v>
      </c>
      <c r="C34" s="90"/>
      <c r="D34" s="90"/>
      <c r="E34" s="90"/>
      <c r="F34" s="90"/>
      <c r="G34" s="90"/>
      <c r="H34" s="90"/>
      <c r="I34" s="90"/>
      <c r="J34" s="91"/>
      <c r="K34" s="15" t="s">
        <v>1</v>
      </c>
      <c r="L34" s="23" t="s">
        <v>181</v>
      </c>
      <c r="M34" s="9" t="s">
        <v>185</v>
      </c>
      <c r="N34" s="9">
        <v>0.27</v>
      </c>
      <c r="O34" s="58">
        <f>N34*600</f>
        <v>162</v>
      </c>
      <c r="P34" s="9">
        <v>5</v>
      </c>
      <c r="Q34" s="58">
        <f t="shared" si="0"/>
        <v>170.1</v>
      </c>
    </row>
    <row r="35" spans="1:17" ht="15" customHeight="1" x14ac:dyDescent="0.2">
      <c r="A35" s="47"/>
      <c r="B35" s="79" t="s">
        <v>122</v>
      </c>
      <c r="C35" s="80"/>
      <c r="D35" s="80"/>
      <c r="E35" s="80"/>
      <c r="F35" s="80"/>
      <c r="G35" s="80"/>
      <c r="H35" s="80"/>
      <c r="I35" s="80"/>
      <c r="J35" s="81"/>
      <c r="K35" s="44"/>
      <c r="L35" s="45"/>
      <c r="M35" s="45"/>
      <c r="N35" s="45"/>
      <c r="O35" s="63">
        <f>SUM(O23:O34)</f>
        <v>20390</v>
      </c>
      <c r="P35" s="46">
        <v>5</v>
      </c>
      <c r="Q35" s="56">
        <f>SUM(Q23:Q34)</f>
        <v>21409.499999999996</v>
      </c>
    </row>
    <row r="36" spans="1:17" ht="18" customHeight="1" x14ac:dyDescent="0.2">
      <c r="A36" s="25" t="s">
        <v>123</v>
      </c>
      <c r="B36" s="89" t="s">
        <v>77</v>
      </c>
      <c r="C36" s="90"/>
      <c r="D36" s="90"/>
      <c r="E36" s="90"/>
      <c r="F36" s="90"/>
      <c r="G36" s="90"/>
      <c r="H36" s="90"/>
      <c r="I36" s="90"/>
      <c r="J36" s="91"/>
      <c r="K36" s="15"/>
      <c r="L36" s="9"/>
      <c r="M36" s="9"/>
      <c r="N36" s="9"/>
      <c r="O36" s="9"/>
      <c r="P36" s="9"/>
      <c r="Q36" s="9"/>
    </row>
    <row r="37" spans="1:17" ht="129.6" customHeight="1" x14ac:dyDescent="0.2">
      <c r="A37" s="26" t="s">
        <v>124</v>
      </c>
      <c r="B37" s="88" t="s">
        <v>56</v>
      </c>
      <c r="C37" s="88"/>
      <c r="D37" s="88"/>
      <c r="E37" s="88"/>
      <c r="F37" s="88"/>
      <c r="G37" s="88"/>
      <c r="H37" s="88"/>
      <c r="I37" s="88"/>
      <c r="J37" s="88"/>
      <c r="K37" s="15" t="s">
        <v>28</v>
      </c>
      <c r="L37" s="23" t="s">
        <v>186</v>
      </c>
      <c r="M37" s="23" t="s">
        <v>187</v>
      </c>
      <c r="N37" s="58">
        <v>7.4</v>
      </c>
      <c r="O37" s="58">
        <f>N37*1000</f>
        <v>7400</v>
      </c>
      <c r="P37" s="9">
        <v>5</v>
      </c>
      <c r="Q37" s="58">
        <f>O37*1.05</f>
        <v>7770</v>
      </c>
    </row>
    <row r="38" spans="1:17" ht="125.45" customHeight="1" x14ac:dyDescent="0.2">
      <c r="A38" s="26" t="s">
        <v>125</v>
      </c>
      <c r="B38" s="89" t="s">
        <v>58</v>
      </c>
      <c r="C38" s="90"/>
      <c r="D38" s="90"/>
      <c r="E38" s="90"/>
      <c r="F38" s="90"/>
      <c r="G38" s="90"/>
      <c r="H38" s="90"/>
      <c r="I38" s="90"/>
      <c r="J38" s="91"/>
      <c r="K38" s="15" t="s">
        <v>0</v>
      </c>
      <c r="L38" s="23" t="s">
        <v>188</v>
      </c>
      <c r="M38" s="23" t="s">
        <v>189</v>
      </c>
      <c r="N38" s="58">
        <v>11</v>
      </c>
      <c r="O38" s="58">
        <f>N38*400</f>
        <v>4400</v>
      </c>
      <c r="P38" s="9">
        <v>5</v>
      </c>
      <c r="Q38" s="58">
        <f>O38*1.05</f>
        <v>4620</v>
      </c>
    </row>
    <row r="39" spans="1:17" ht="79.5" customHeight="1" x14ac:dyDescent="0.2">
      <c r="A39" s="26" t="s">
        <v>126</v>
      </c>
      <c r="B39" s="89" t="s">
        <v>59</v>
      </c>
      <c r="C39" s="90"/>
      <c r="D39" s="90"/>
      <c r="E39" s="90"/>
      <c r="F39" s="90"/>
      <c r="G39" s="90"/>
      <c r="H39" s="90"/>
      <c r="I39" s="90"/>
      <c r="J39" s="91"/>
      <c r="K39" s="15" t="s">
        <v>4</v>
      </c>
      <c r="L39" s="23" t="s">
        <v>191</v>
      </c>
      <c r="M39" s="23" t="s">
        <v>190</v>
      </c>
      <c r="N39" s="58">
        <v>4.5999999999999996</v>
      </c>
      <c r="O39" s="58">
        <f>N39*100</f>
        <v>459.99999999999994</v>
      </c>
      <c r="P39" s="9">
        <v>5</v>
      </c>
      <c r="Q39" s="58">
        <f>O39*1.05</f>
        <v>482.99999999999994</v>
      </c>
    </row>
    <row r="40" spans="1:17" ht="15" customHeight="1" x14ac:dyDescent="0.2">
      <c r="A40" s="47"/>
      <c r="B40" s="79" t="s">
        <v>127</v>
      </c>
      <c r="C40" s="80"/>
      <c r="D40" s="80"/>
      <c r="E40" s="80"/>
      <c r="F40" s="80"/>
      <c r="G40" s="80"/>
      <c r="H40" s="80"/>
      <c r="I40" s="80"/>
      <c r="J40" s="81"/>
      <c r="K40" s="44"/>
      <c r="L40" s="45"/>
      <c r="M40" s="45"/>
      <c r="N40" s="45"/>
      <c r="O40" s="63">
        <f>SUM(O37:O39)</f>
        <v>12260</v>
      </c>
      <c r="P40" s="46">
        <v>5</v>
      </c>
      <c r="Q40" s="56">
        <f>SUM(Q37:Q39)</f>
        <v>12873</v>
      </c>
    </row>
    <row r="41" spans="1:17" ht="16.5" customHeight="1" x14ac:dyDescent="0.2">
      <c r="A41" s="25" t="s">
        <v>128</v>
      </c>
      <c r="B41" s="89" t="s">
        <v>78</v>
      </c>
      <c r="C41" s="90"/>
      <c r="D41" s="90"/>
      <c r="E41" s="90"/>
      <c r="F41" s="90"/>
      <c r="G41" s="90"/>
      <c r="H41" s="90"/>
      <c r="I41" s="90"/>
      <c r="J41" s="91"/>
      <c r="K41" s="15"/>
      <c r="L41" s="9"/>
      <c r="M41" s="9" t="s">
        <v>78</v>
      </c>
      <c r="N41" s="9"/>
      <c r="O41" s="9"/>
      <c r="P41" s="9"/>
      <c r="Q41" s="9"/>
    </row>
    <row r="42" spans="1:17" ht="41.25" x14ac:dyDescent="0.2">
      <c r="A42" s="26" t="s">
        <v>129</v>
      </c>
      <c r="B42" s="89" t="s">
        <v>79</v>
      </c>
      <c r="C42" s="90"/>
      <c r="D42" s="90"/>
      <c r="E42" s="90"/>
      <c r="F42" s="90"/>
      <c r="G42" s="90"/>
      <c r="H42" s="90"/>
      <c r="I42" s="90"/>
      <c r="J42" s="91"/>
      <c r="K42" s="15" t="s">
        <v>11</v>
      </c>
      <c r="L42" s="23" t="s">
        <v>192</v>
      </c>
      <c r="M42" s="9" t="s">
        <v>193</v>
      </c>
      <c r="N42" s="9">
        <v>0.96</v>
      </c>
      <c r="O42" s="58">
        <f>N42*1000</f>
        <v>960</v>
      </c>
      <c r="P42" s="9">
        <v>5</v>
      </c>
      <c r="Q42" s="58">
        <f>O42*1.05</f>
        <v>1008</v>
      </c>
    </row>
    <row r="43" spans="1:17" ht="43.5" customHeight="1" x14ac:dyDescent="0.2">
      <c r="A43" s="26" t="s">
        <v>130</v>
      </c>
      <c r="B43" s="89" t="s">
        <v>80</v>
      </c>
      <c r="C43" s="90"/>
      <c r="D43" s="90"/>
      <c r="E43" s="90"/>
      <c r="F43" s="90"/>
      <c r="G43" s="90"/>
      <c r="H43" s="90"/>
      <c r="I43" s="90"/>
      <c r="J43" s="91"/>
      <c r="K43" s="15" t="s">
        <v>11</v>
      </c>
      <c r="L43" s="23" t="s">
        <v>194</v>
      </c>
      <c r="M43" s="9" t="s">
        <v>195</v>
      </c>
      <c r="N43" s="58">
        <v>0.6</v>
      </c>
      <c r="O43" s="57">
        <f>N43*1000</f>
        <v>600</v>
      </c>
      <c r="P43" s="9">
        <v>5</v>
      </c>
      <c r="Q43" s="58">
        <f>O43*1.05</f>
        <v>630</v>
      </c>
    </row>
    <row r="44" spans="1:17" ht="12" customHeight="1" x14ac:dyDescent="0.2">
      <c r="A44" s="47"/>
      <c r="B44" s="79" t="s">
        <v>131</v>
      </c>
      <c r="C44" s="80"/>
      <c r="D44" s="80"/>
      <c r="E44" s="80"/>
      <c r="F44" s="80"/>
      <c r="G44" s="80"/>
      <c r="H44" s="80"/>
      <c r="I44" s="80"/>
      <c r="J44" s="81"/>
      <c r="K44" s="44"/>
      <c r="L44" s="45"/>
      <c r="M44" s="45"/>
      <c r="N44" s="45"/>
      <c r="O44" s="63">
        <f>SUM(O42:O43)</f>
        <v>1560</v>
      </c>
      <c r="P44" s="46">
        <v>5</v>
      </c>
      <c r="Q44" s="56">
        <f>SUM(Q42:Q43)</f>
        <v>1638</v>
      </c>
    </row>
    <row r="45" spans="1:17" ht="16.5" customHeight="1" x14ac:dyDescent="0.2">
      <c r="A45" s="25" t="s">
        <v>132</v>
      </c>
      <c r="B45" s="92" t="s">
        <v>133</v>
      </c>
      <c r="C45" s="93"/>
      <c r="D45" s="93"/>
      <c r="E45" s="93"/>
      <c r="F45" s="93"/>
      <c r="G45" s="93"/>
      <c r="H45" s="93"/>
      <c r="I45" s="93"/>
      <c r="J45" s="94"/>
      <c r="K45" s="15"/>
      <c r="L45" s="9"/>
      <c r="M45" s="9"/>
      <c r="N45" s="9"/>
      <c r="O45" s="9"/>
      <c r="P45" s="9"/>
      <c r="Q45" s="9"/>
    </row>
    <row r="46" spans="1:17" ht="166.5" customHeight="1" x14ac:dyDescent="0.2">
      <c r="A46" s="26" t="s">
        <v>134</v>
      </c>
      <c r="B46" s="95" t="s">
        <v>81</v>
      </c>
      <c r="C46" s="96"/>
      <c r="D46" s="96"/>
      <c r="E46" s="96"/>
      <c r="F46" s="96"/>
      <c r="G46" s="96"/>
      <c r="H46" s="96"/>
      <c r="I46" s="96"/>
      <c r="J46" s="97"/>
      <c r="K46" s="15" t="s">
        <v>30</v>
      </c>
      <c r="L46" s="23" t="s">
        <v>196</v>
      </c>
      <c r="M46" s="23" t="s">
        <v>197</v>
      </c>
      <c r="N46" s="58">
        <v>9.6999999999999993</v>
      </c>
      <c r="O46" s="58">
        <f>N46*100</f>
        <v>969.99999999999989</v>
      </c>
      <c r="P46" s="9">
        <v>5</v>
      </c>
      <c r="Q46" s="58">
        <f>O46*1.05</f>
        <v>1018.4999999999999</v>
      </c>
    </row>
    <row r="47" spans="1:17" ht="165.75" customHeight="1" x14ac:dyDescent="0.2">
      <c r="A47" s="26" t="s">
        <v>135</v>
      </c>
      <c r="B47" s="89" t="s">
        <v>54</v>
      </c>
      <c r="C47" s="90"/>
      <c r="D47" s="90"/>
      <c r="E47" s="90"/>
      <c r="F47" s="90"/>
      <c r="G47" s="90"/>
      <c r="H47" s="90"/>
      <c r="I47" s="90"/>
      <c r="J47" s="91"/>
      <c r="K47" s="15" t="s">
        <v>31</v>
      </c>
      <c r="L47" s="23" t="s">
        <v>198</v>
      </c>
      <c r="M47" s="23" t="s">
        <v>199</v>
      </c>
      <c r="N47" s="58">
        <v>8.4</v>
      </c>
      <c r="O47" s="58">
        <f>N47*500</f>
        <v>4200</v>
      </c>
      <c r="P47" s="9">
        <v>5</v>
      </c>
      <c r="Q47" s="58">
        <f>O47*1.05</f>
        <v>4410</v>
      </c>
    </row>
    <row r="48" spans="1:17" ht="317.45" customHeight="1" x14ac:dyDescent="0.2">
      <c r="A48" s="26" t="s">
        <v>136</v>
      </c>
      <c r="B48" s="89" t="s">
        <v>55</v>
      </c>
      <c r="C48" s="90"/>
      <c r="D48" s="90"/>
      <c r="E48" s="90"/>
      <c r="F48" s="90"/>
      <c r="G48" s="90"/>
      <c r="H48" s="90"/>
      <c r="I48" s="90"/>
      <c r="J48" s="91"/>
      <c r="K48" s="15" t="s">
        <v>63</v>
      </c>
      <c r="L48" s="23" t="s">
        <v>200</v>
      </c>
      <c r="M48" s="23" t="s">
        <v>201</v>
      </c>
      <c r="N48" s="58">
        <v>9.6</v>
      </c>
      <c r="O48" s="58">
        <f>N48*1500</f>
        <v>14400</v>
      </c>
      <c r="P48" s="9">
        <v>5</v>
      </c>
      <c r="Q48" s="58">
        <f>O48*1.05</f>
        <v>15120</v>
      </c>
    </row>
    <row r="49" spans="1:17" ht="16.5" customHeight="1" x14ac:dyDescent="0.2">
      <c r="A49" s="25"/>
      <c r="B49" s="85" t="s">
        <v>137</v>
      </c>
      <c r="C49" s="86"/>
      <c r="D49" s="86"/>
      <c r="E49" s="86"/>
      <c r="F49" s="86"/>
      <c r="G49" s="86"/>
      <c r="H49" s="86"/>
      <c r="I49" s="86"/>
      <c r="J49" s="87"/>
      <c r="K49" s="44"/>
      <c r="L49" s="45"/>
      <c r="M49" s="45"/>
      <c r="N49" s="45"/>
      <c r="O49" s="63">
        <f>SUM(O46:O48)</f>
        <v>19570</v>
      </c>
      <c r="P49" s="45">
        <v>5</v>
      </c>
      <c r="Q49" s="65">
        <f>SUM(Q46:Q48)</f>
        <v>20548.5</v>
      </c>
    </row>
    <row r="50" spans="1:17" ht="13.5" customHeight="1" x14ac:dyDescent="0.2"/>
    <row r="51" spans="1:17" x14ac:dyDescent="0.2">
      <c r="O51" s="50"/>
    </row>
  </sheetData>
  <mergeCells count="47">
    <mergeCell ref="B17:J17"/>
    <mergeCell ref="B21:J21"/>
    <mergeCell ref="B18:J18"/>
    <mergeCell ref="B48:J48"/>
    <mergeCell ref="B43:J43"/>
    <mergeCell ref="B41:J41"/>
    <mergeCell ref="B44:J44"/>
    <mergeCell ref="B45:J45"/>
    <mergeCell ref="B46:J46"/>
    <mergeCell ref="B47:J47"/>
    <mergeCell ref="B20:J20"/>
    <mergeCell ref="B23:J23"/>
    <mergeCell ref="B37:J37"/>
    <mergeCell ref="B42:J42"/>
    <mergeCell ref="B29:J29"/>
    <mergeCell ref="B19:J19"/>
    <mergeCell ref="B26:J26"/>
    <mergeCell ref="B27:J27"/>
    <mergeCell ref="B28:J28"/>
    <mergeCell ref="B24:J24"/>
    <mergeCell ref="B22:J22"/>
    <mergeCell ref="B25:J25"/>
    <mergeCell ref="B49:J49"/>
    <mergeCell ref="B31:J31"/>
    <mergeCell ref="B30:J30"/>
    <mergeCell ref="B33:J33"/>
    <mergeCell ref="B38:J38"/>
    <mergeCell ref="B39:J39"/>
    <mergeCell ref="B40:J40"/>
    <mergeCell ref="B32:J32"/>
    <mergeCell ref="B35:J35"/>
    <mergeCell ref="B34:J34"/>
    <mergeCell ref="B36:J36"/>
    <mergeCell ref="B3:J3"/>
    <mergeCell ref="B16:J16"/>
    <mergeCell ref="B5:J5"/>
    <mergeCell ref="B6:J6"/>
    <mergeCell ref="B7:J7"/>
    <mergeCell ref="B8:J8"/>
    <mergeCell ref="B9:J9"/>
    <mergeCell ref="B11:J11"/>
    <mergeCell ref="B12:J12"/>
    <mergeCell ref="B13:J13"/>
    <mergeCell ref="B14:J14"/>
    <mergeCell ref="B15:J15"/>
    <mergeCell ref="B10:J10"/>
    <mergeCell ref="B4:J4"/>
  </mergeCells>
  <phoneticPr fontId="7" type="noConversion"/>
  <pageMargins left="0.11811023622047245" right="0.11811023622047245" top="0.15748031496062992" bottom="0" header="0.31496062992125984" footer="0.31496062992125984"/>
  <pageSetup paperSize="9" scale="85" fitToHeight="0" orientation="landscape" r:id="rId1"/>
  <ignoredErrors>
    <ignoredError sqref="Q1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D3DFB-1AE4-4691-9EDF-7A17486949DB}">
  <dimension ref="A1:I8"/>
  <sheetViews>
    <sheetView topLeftCell="A3" workbookViewId="0">
      <selection activeCell="L5" sqref="L5"/>
    </sheetView>
  </sheetViews>
  <sheetFormatPr defaultRowHeight="12.75" x14ac:dyDescent="0.2"/>
  <cols>
    <col min="9" max="9" width="49.42578125" customWidth="1"/>
  </cols>
  <sheetData>
    <row r="1" spans="1:9" x14ac:dyDescent="0.2">
      <c r="A1" s="17"/>
      <c r="B1" s="17"/>
      <c r="C1" s="28"/>
      <c r="D1" s="28"/>
      <c r="E1" s="29"/>
      <c r="F1" s="30"/>
      <c r="G1" s="30"/>
      <c r="H1" s="30"/>
      <c r="I1" s="17"/>
    </row>
    <row r="2" spans="1:9" ht="15.75" x14ac:dyDescent="0.2">
      <c r="A2" s="31"/>
      <c r="B2" s="32" t="s">
        <v>48</v>
      </c>
      <c r="C2" s="33"/>
      <c r="D2" s="33"/>
      <c r="E2" s="34"/>
      <c r="F2" s="35"/>
      <c r="G2" s="35"/>
      <c r="H2" s="35"/>
      <c r="I2" s="33"/>
    </row>
    <row r="3" spans="1:9" ht="16.5" x14ac:dyDescent="0.2">
      <c r="A3" s="31"/>
      <c r="B3" s="36"/>
      <c r="C3" s="33"/>
      <c r="D3" s="33"/>
      <c r="E3" s="34"/>
      <c r="F3" s="35"/>
      <c r="G3" s="35"/>
      <c r="H3" s="35"/>
      <c r="I3" s="33"/>
    </row>
    <row r="4" spans="1:9" ht="34.5" customHeight="1" x14ac:dyDescent="0.2">
      <c r="A4" s="37" t="s">
        <v>43</v>
      </c>
      <c r="B4" s="99" t="s">
        <v>42</v>
      </c>
      <c r="C4" s="99"/>
      <c r="D4" s="99"/>
      <c r="E4" s="99"/>
      <c r="F4" s="99"/>
      <c r="G4" s="99"/>
      <c r="H4" s="99"/>
      <c r="I4" s="99"/>
    </row>
    <row r="5" spans="1:9" ht="106.5" customHeight="1" x14ac:dyDescent="0.2">
      <c r="A5" s="37" t="s">
        <v>44</v>
      </c>
      <c r="B5" s="100" t="s">
        <v>47</v>
      </c>
      <c r="C5" s="100"/>
      <c r="D5" s="100"/>
      <c r="E5" s="100"/>
      <c r="F5" s="100"/>
      <c r="G5" s="100"/>
      <c r="H5" s="100"/>
      <c r="I5" s="100"/>
    </row>
    <row r="6" spans="1:9" ht="55.5" customHeight="1" x14ac:dyDescent="0.2">
      <c r="A6" s="37" t="s">
        <v>45</v>
      </c>
      <c r="B6" s="100" t="s">
        <v>13</v>
      </c>
      <c r="C6" s="100"/>
      <c r="D6" s="100"/>
      <c r="E6" s="100"/>
      <c r="F6" s="100"/>
      <c r="G6" s="100"/>
      <c r="H6" s="100"/>
      <c r="I6" s="100"/>
    </row>
    <row r="7" spans="1:9" ht="55.5" customHeight="1" x14ac:dyDescent="0.2">
      <c r="A7" s="37" t="s">
        <v>46</v>
      </c>
      <c r="B7" s="100" t="s">
        <v>64</v>
      </c>
      <c r="C7" s="100"/>
      <c r="D7" s="100"/>
      <c r="E7" s="100"/>
      <c r="F7" s="100"/>
      <c r="G7" s="100"/>
      <c r="H7" s="100"/>
      <c r="I7" s="100"/>
    </row>
    <row r="8" spans="1:9" ht="15.75" x14ac:dyDescent="0.25">
      <c r="A8" s="38"/>
      <c r="B8" s="38"/>
      <c r="C8" s="38"/>
      <c r="D8" s="38"/>
      <c r="E8" s="38"/>
      <c r="F8" s="38"/>
      <c r="G8" s="38"/>
      <c r="H8" s="38"/>
      <c r="I8" s="38"/>
    </row>
  </sheetData>
  <mergeCells count="4">
    <mergeCell ref="B4:I4"/>
    <mergeCell ref="B5:I5"/>
    <mergeCell ref="B6:I6"/>
    <mergeCell ref="B7:I7"/>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INDIV.APP</vt:lpstr>
      <vt:lpstr>STERILIOS APP</vt:lpstr>
      <vt:lpstr>Bendri reikalavimai</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 Grafikai</dc:creator>
  <cp:lastModifiedBy>Diana Kuzmarskienė</cp:lastModifiedBy>
  <cp:lastPrinted>2023-07-27T12:49:38Z</cp:lastPrinted>
  <dcterms:created xsi:type="dcterms:W3CDTF">2014-09-12T11:27:58Z</dcterms:created>
  <dcterms:modified xsi:type="dcterms:W3CDTF">2023-07-27T12:49:44Z</dcterms:modified>
</cp:coreProperties>
</file>