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1VADVPT01\Kulig\2023\4. ATVIRI TARPTAUTINIAI konkursai\Vienkartinės medicininės priemonės 1 (32) B.P. sąrašas Vaitiekienė\Pasiulymai – vertinimui\UAB Barameda\"/>
    </mc:Choice>
  </mc:AlternateContent>
  <xr:revisionPtr revIDLastSave="0" documentId="13_ncr:1_{24848505-5189-4A50-930B-EA4C4C599ABC}" xr6:coauthVersionLast="47" xr6:coauthVersionMax="47" xr10:uidLastSave="{00000000-0000-0000-0000-000000000000}"/>
  <bookViews>
    <workbookView xWindow="-120" yWindow="-120" windowWidth="29040" windowHeight="15840" tabRatio="860" activeTab="2" xr2:uid="{00000000-000D-0000-FFFF-FFFF00000000}"/>
  </bookViews>
  <sheets>
    <sheet name="CH. PIRŠTINĖS" sheetId="9" r:id="rId1"/>
    <sheet name="INDIV.APP" sheetId="10" r:id="rId2"/>
    <sheet name="STERILIOS APP" sheetId="11" r:id="rId3"/>
  </sheets>
  <calcPr calcId="191029"/>
</workbook>
</file>

<file path=xl/calcChain.xml><?xml version="1.0" encoding="utf-8"?>
<calcChain xmlns="http://schemas.openxmlformats.org/spreadsheetml/2006/main">
  <c r="O45" i="11" l="1"/>
  <c r="O46" i="11" s="1"/>
  <c r="O44" i="11"/>
  <c r="O43" i="11"/>
  <c r="Q43" i="11" s="1"/>
  <c r="Q44" i="11"/>
  <c r="Q45" i="11" l="1"/>
  <c r="Q46" i="11"/>
  <c r="O40" i="11" l="1"/>
  <c r="Q40" i="11" s="1"/>
  <c r="O39" i="11"/>
  <c r="O41" i="11" s="1"/>
  <c r="O36" i="11"/>
  <c r="Q36" i="11" s="1"/>
  <c r="O35" i="11"/>
  <c r="O32" i="11"/>
  <c r="Q32" i="11" s="1"/>
  <c r="O31" i="11"/>
  <c r="Q31" i="11" s="1"/>
  <c r="O30" i="11"/>
  <c r="O33" i="11" s="1"/>
  <c r="Q39" i="11" l="1"/>
  <c r="Q41" i="11" s="1"/>
  <c r="O37" i="11"/>
  <c r="Q35" i="11"/>
  <c r="Q37" i="11" s="1"/>
  <c r="Q30" i="11"/>
  <c r="Q33" i="11" s="1"/>
  <c r="O27" i="11" l="1"/>
  <c r="O26" i="11"/>
  <c r="O25" i="11"/>
  <c r="Q25" i="11" s="1"/>
  <c r="O24" i="11"/>
  <c r="Q24" i="11" s="1"/>
  <c r="O23" i="11"/>
  <c r="O22" i="11"/>
  <c r="Q22" i="11" s="1"/>
  <c r="O21" i="11"/>
  <c r="Q21" i="11" s="1"/>
  <c r="O20" i="11"/>
  <c r="Q20" i="11" s="1"/>
  <c r="O18" i="11"/>
  <c r="O17" i="11"/>
  <c r="O16" i="11"/>
  <c r="Q18" i="11"/>
  <c r="Q23" i="11"/>
  <c r="Q26" i="11"/>
  <c r="Q27" i="11"/>
  <c r="Q17" i="11"/>
  <c r="Q16" i="11"/>
  <c r="O13" i="11"/>
  <c r="Q13" i="11" s="1"/>
  <c r="O12" i="11"/>
  <c r="Q12" i="11" s="1"/>
  <c r="O9" i="11"/>
  <c r="Q9" i="11" s="1"/>
  <c r="O8" i="11"/>
  <c r="Q8" i="11" s="1"/>
  <c r="O7" i="11"/>
  <c r="Q7" i="11"/>
  <c r="O11" i="10"/>
  <c r="R11" i="10"/>
  <c r="P11" i="10"/>
  <c r="O28" i="11" l="1"/>
  <c r="Q28" i="11" s="1"/>
  <c r="Q14" i="11"/>
  <c r="O14" i="11"/>
  <c r="Q10" i="11"/>
  <c r="O10" i="11"/>
  <c r="O9" i="10" l="1"/>
  <c r="R9" i="10" s="1"/>
  <c r="O8" i="10"/>
  <c r="R8" i="10" s="1"/>
  <c r="O7" i="10"/>
  <c r="R7" i="10" s="1"/>
  <c r="P9" i="10"/>
  <c r="P8" i="10"/>
  <c r="P7" i="10"/>
  <c r="O12" i="9"/>
  <c r="Q12" i="9" s="1"/>
  <c r="O11" i="9"/>
  <c r="Q11" i="9" s="1"/>
  <c r="O10" i="9"/>
  <c r="O9" i="9"/>
  <c r="O8" i="9"/>
  <c r="Q8" i="9" s="1"/>
  <c r="O13" i="9"/>
  <c r="Q13" i="9" s="1"/>
  <c r="Q9" i="9"/>
  <c r="Q10" i="9"/>
  <c r="O7" i="9"/>
  <c r="Q7" i="9" s="1"/>
  <c r="O10" i="10" l="1"/>
  <c r="R10" i="10"/>
</calcChain>
</file>

<file path=xl/sharedStrings.xml><?xml version="1.0" encoding="utf-8"?>
<sst xmlns="http://schemas.openxmlformats.org/spreadsheetml/2006/main" count="241" uniqueCount="204">
  <si>
    <t>iki 400 vnt</t>
  </si>
  <si>
    <t>iki 600 vnt</t>
  </si>
  <si>
    <t>iki 120 vnt</t>
  </si>
  <si>
    <t>iki 3000 vnt</t>
  </si>
  <si>
    <t>iki 100 vnt</t>
  </si>
  <si>
    <t>iki 2000 vnt</t>
  </si>
  <si>
    <t>Priemonės pavadinimas</t>
  </si>
  <si>
    <t>Orientacinis kiekis metams</t>
  </si>
  <si>
    <t>PVM tarifas %</t>
  </si>
  <si>
    <t>Vnt. kaina EUR (su PVM)</t>
  </si>
  <si>
    <t>Viso kaina EUR (su PVM)</t>
  </si>
  <si>
    <t>iki 1000 vnt</t>
  </si>
  <si>
    <t>iki 200 vnt</t>
  </si>
  <si>
    <t>iki 5000 vnt</t>
  </si>
  <si>
    <t>iki 500 vnt</t>
  </si>
  <si>
    <t>iki 3500 vnt</t>
  </si>
  <si>
    <t>iki 3000 porų</t>
  </si>
  <si>
    <t xml:space="preserve"> Hipoalerginės chirurginės pirštinės</t>
  </si>
  <si>
    <t>Sterilios, anatominės konfigūracijos, pagamintos iš natūralaus latekso chirurginės pirštinės, be pudros; Vidus lubrikuotas sintetiniu polimeru, todėl ypač lengvai maunasi. Pirštinės storis ties pirštų galais ne daugiau nei 0,21 mm.; Patogi pakuotė: plėšiama turi plyšti per siūles, nepažeidžiamas sterilumas. Dydžiai:</t>
  </si>
  <si>
    <t>6.5</t>
  </si>
  <si>
    <t>iki 500 porų</t>
  </si>
  <si>
    <t>7.5</t>
  </si>
  <si>
    <t>8.5</t>
  </si>
  <si>
    <t>9</t>
  </si>
  <si>
    <t>Vienkartinės individualios apsaugos priemonės</t>
  </si>
  <si>
    <t xml:space="preserve">Vienkartinės paklodės rulone su perforacija. Vienkartinės paklodės kušetėms, pagamintos iš naujos higieniškos SMS medžiagos. Kompozitinės neaustinės medžiagos (flizelino),  sudarytos iš 100% polipropileno pluošto, atsparaus vandeniui. Matmenys: plotis 60cm (+- 2cm) x 2m (+- 2cm), rulone ne mažiau 75 lapai.
</t>
  </si>
  <si>
    <t>iki 100000 lapų</t>
  </si>
  <si>
    <t>Sterilios vienkartinės individualios apsaugos priemonės</t>
  </si>
  <si>
    <t>Apvalkalas vamzdeliui-laidui, polietileninis, neperšlampantis, sterilus, vienkartinis.  Supakuotas viename steriliame gamykliniame įpakavime su sterilumo kontrolės sistema.Trijų lygių pakuotė: pirminė sterili, antrinė kartoninė skirta prekių gabenimui į operacinę, tretinė skirta transportavimui.</t>
  </si>
  <si>
    <t xml:space="preserve">iki 1000 vnt </t>
  </si>
  <si>
    <t>iki 16000 vnt</t>
  </si>
  <si>
    <t>Sterilus apklotas neurochirurginiam mikroskopui. Suderinamas su ligoninėje naudojamu neurochirruginiu mikroskopu Kinevo 900. Automatiškai atpažystamas mikroskopo pagal identifikavimo lustą. Apklotas turi būti pritaikytas oro išsiurbimo funkcijai. Apklotas turi būti pratestuotas mikroskopo darbui su neuro navigacine sistema.Rinkinys įpakuotas viename steriliame gamykliniame įpakavime su sterilumo kontrolės sistema. Dydis 132 x 340 cm ±10cm</t>
  </si>
  <si>
    <t>iki 100 vnt.</t>
  </si>
  <si>
    <t>iki 500 vnt.</t>
  </si>
  <si>
    <t>2-sluoksniai chirurginiai apklotai, didelio sugeriamumo, neaustinės medžiagos, apdengti polietileno plėvele iš apačios, apdangalas 100% nepralaidus skysčiams, sterilus, supakuoti po vieną, leistinas apklotų dydžio nuokrypis ± 2cm. Įpakuotas viename steriliame gamykliniame įpakavime su sterilumo kontrolės sistema. Trijų lygių pakuotė: pirminė sterili, antrinė kartoninė skirta prekių gabenimui į operacinę, tretinė skirta transportavimui.</t>
  </si>
  <si>
    <t>50x60cm (+/-2cm)</t>
  </si>
  <si>
    <t>75x90cm (+/-2cm)</t>
  </si>
  <si>
    <t>50x60cm su lipniu kraštu (+/-2cm)</t>
  </si>
  <si>
    <t>75x90cm su lipniu kraštu (+/-2cm)</t>
  </si>
  <si>
    <t>120x150cm su lipnia 5x7cm anga (+/-2cm)</t>
  </si>
  <si>
    <t>150x180cm su lipnia 5x7cm anga (+/-2cm)</t>
  </si>
  <si>
    <t>50x60 su lipnia 6x8 anga (+/-2cm)</t>
  </si>
  <si>
    <t>iki 50 vnt.</t>
  </si>
  <si>
    <t>Ne mažiau 15x250cm (atviru galu), komplekte lipni juostelė fiksacijai</t>
  </si>
  <si>
    <t>Ne mažiau 15x240cm (perforuotu galu)</t>
  </si>
  <si>
    <t>Ne mažiau 17x240cm (su elastine anga)</t>
  </si>
  <si>
    <t>Mayo apklotas ne mažiau 145x75cm,  nelaidus skysčiams apklotas instrumentų staleliui iš 70 mikronų polietileno plėvelės su priklijuota didelio sugeriamumo neaustine medžiaga viršutiniame paviršiuje. Įpakuotas viename steriliame gamykliniame įpakavime su sterilumo kontrolės sistema. Trijų lygių pakuotė: pirminė sterili, antrinė kartoninė skirta prekių gabenimui į operacinę, tretinė skirta transportavimui.</t>
  </si>
  <si>
    <t>Apklotas neurochirurginiam mikroskopui: sterilus; apklotas skaidrus, pagamintas iš tvirto polietileno; turi tris optinės dalies atšakas, tvirtinamas popieriniu, lipnių juostelių pagalba; objektyvo dalies skersmuo 48cm (+/- 2 cm); dydis ne mažiau  115x254 cm. Rinkinys įpakuotas viename steriliame gamykliniame įpakavime su sterilumo kontrolės sistema.</t>
  </si>
  <si>
    <t xml:space="preserve">Apklotas (sterilus): ne mažiau 150x180cm dydžio, su anga (6x15cm) centre lipniais kraštais.  Įpakuotas viename steriliame gamykliniame įpakavime su sterilumo kontrolės sistema. </t>
  </si>
  <si>
    <t xml:space="preserve">Universalus apklotų rinkinys. Apklotų medžiaga vienkartinio naudojimo, sterili, pagaminta iš dviejų sluoksnių: viršutinis neaustinės medžiagos sluoksnis gerai sugeria skysčius, apatinis - iš polietileno, nepralaidus. Rinkinio sudėtis: a) universalus apklotas ne mažiau 150x190 - 1 vnt; b) Apklotas lipniu kraštu ne mažiau 150x240 cm.- 1 vnt; c) Mayo tipo staliuko apklotas ne mažiau 75x145 cm.  - 1 cm, d) Apklotas lipniu kraštu ne mažiau 180x180 cm., absorbuojanti dalis ne mažiau 15x50 cm - 1 vnt., e) pagalbiniai apklotai lipniu kraštu ne mažiau 75x90 cm, absorbuojanti dalis ne mažiau 15x50 cm. - 2 vnt, f) lipni juosta ne mažiau 9x50  cm - 1 vnt; g) servetėlės - 4 vnt.   Įpakuotas viename steriliame gamykliniame įpakavime su sterilumo kontrolės sistema. </t>
  </si>
  <si>
    <t xml:space="preserve">Gimdymo priėmimo rinkinys. Vienkartinis, supakuotas viename steriliame gamykliniame įpakavime su sterilumo kontrolės sistema, lipnios apkloto dalys gerai limpa prie odos, o sulipusios tarpusavy lengvai atsiskiria, nepažeidžiant apkloto. Atitinka Medicinos Prietaisų Direktyvos 93/42/EEB ir standarto EN-13795 reikalavimus.Apklotai pagaminti iš dviejų sluoksnių medžiagos: viršutinis – pagamintas iš polipropileno neaustinės medžiagos, gerai sugeria skysčius, apatinis - visiškai nepralaidus skysčiams, pagamintas iš polietileno-polipropileno plėvelės. Rinkinys suvyniotas į krepinį popierių ir įpakuotas į sterilizavimo maišelį (minkštoje pakuotėje). Rinkinio sudėtis: Apklotas neperšlampantis  ne mažiau 75x90cm - 1 vnt.; Apklotas neperšlampantis ne mažiau 125x90cm - 1 vnt.; Chalatas chirurginis iš gerai kvėpuojančios, visiškai atsparios skysčiams medžiagos, dydis XL/L, 150cm ± 5cm 1 vnt.; Neaustinės medžiagos baltos servetėlės 20 cm ± 5 cm – 6 vnt.; Paklotas skysčiams sugerti ne mažiau 90x60 – 1 vnt.; Servetėlės marlinės 17 siūlų, 8 sluoksnių ne mažiau 7,5x7, cm - 6 vnt.; Pirštinės chirurginės lateksinės be pudros, sterilios 7,5 dydis, 2 vnt.; Vienkartinis spaustukas kūdikio bambutei 5,5 cm ± 0,5 cm plastikinis 1 vnt.; Vienkartinis popierinis centimetras kūdikiui išmatuoti 1 vnt.
</t>
  </si>
  <si>
    <t xml:space="preserve">Angiografinių apklotų rinkinys periferinei ir neurodiagnostikai (sterilus): a) angiografijos apklotas: ne mažiau 230x300cm dydžio, su dviem angom ( ne mažiau 7x10cm) dubens srityje lipniais kraštais, skaidraus celofano kraštai, padidinto sugeriamumo centrinė dalis ne mažiau 70x75 cm; b) intrumentų stalo apklotas  ne mažiau 100x150cm; c) sugeriantis paklotas ne mažiau 50x80cm; d) paklotas lipniu kraštu ne mažiau 50x60cm; e) rankšluostėliai 2vnt; f) stalo paklotas ne mažiau 150x190cm. Rinkinys įpakuotas viename steriliame gamykliniame įpakavime su sterilumo kontrolės sistema. </t>
  </si>
  <si>
    <t>Apklotas lipniu kraštu ne mažiau 175x175cm: medžiaga vienkartinio naudojimo, sterili, pagaminta pagal zoninę sistemą, pagaminta iš 3 sluoksnių: viršutinis sluoksnis gerai sugeria skysčius ir pagamintas iš neaustinės medžiagos, vidurinis - iš polietileno, nepralaidus. Paviršius neslidus, gerai matosi padėtos adatos, siūlai ir kitos smulkios med. priemonės.    Įpakuotas viename steriliame gamykliniame įpakavime su sterilumo kontrolės sistema.</t>
  </si>
  <si>
    <t xml:space="preserve">Angiografinių apklotų rinkinys kardiologinei diagnostikai (sterilus): a) angiografijos apklotas ne mažiau 230x330cm dydžio, su keturiom angom (dviem ne mažiau 5x7cm ir dviem ne mažiau 7x10cm) pečių srityje lipniais kraštais, skaidraus celofano kraštai, padidinto sugeriamumo dalis pečių srityje ne mažiau 230x75cm; b) instrumentų stalo apklotas ne mažiau 150x140cm. 2 vnt.; c) sugeriantis paklotas ne mažiau 50x80cm.  d) paklotas lipniu kraštu 50x60cm; e) rakšluostėliai 2 vnt. Įpakuotas viename steriliame gamykliniame įpakavime su sterilumo kontrolės sistema. </t>
  </si>
  <si>
    <t>Angiografijos apklotas (sterilus): ne mažiau 230x300 cm  dydžio, su dviem angom (ne mažai 7x10cm) dubens srityje lipniais kraštais, skaidraus celofano kraštai, padidinto sugeriamumo centrinė dalis ne mažiau kaip 70x75 cm.  Įpakuotas viename steriliame gamykliniame įpakavime su sterilumo kontrolės sistema.</t>
  </si>
  <si>
    <t>iki 40 000 vnt</t>
  </si>
  <si>
    <t>iki 25000 vnt</t>
  </si>
  <si>
    <t>iki 3500 porų</t>
  </si>
  <si>
    <t>iki 4000 porų</t>
  </si>
  <si>
    <t>iki 1000 porų</t>
  </si>
  <si>
    <t>iki 1500 rink.</t>
  </si>
  <si>
    <t>Pirkimo dalis</t>
  </si>
  <si>
    <t>Chirurginės kaukės:</t>
  </si>
  <si>
    <t>Su juosta nuo rasojimo: aukštas bakterinis filtracijos efektyvumas (virš 98% 3,2 mikrono dalelėmis); filtracijos efektyvumas ne mažiaus kaip 2 valandos; sudėtyje neturi būti formaldehido, latekso, nikelio; trijų sluoksnių; viršutinis kraštas su lanksčia vielute; tvirtinamas raištelių pagalba. Patogi pakuotė, išimti kaukes po vieną vienetą.</t>
  </si>
  <si>
    <t xml:space="preserve">Su raišteliais dengianti barzdą. Sudėtyje neturi formaldehido, latekso, nikelio. Kaukės išmatavimai: ilgis – 195 mm (±5mm), neištemptos kaukės plotis – 90mm (±5mm), kaukė turi išsitempti iki 180mm. Ištempta kaukė turi dengti veido sritį ir smakrą iki pat kaklo. Gerai prisispaudžia prie nosies (turi lanksčią juostelę, kuri darbo metu nesuplėšo kaukės audinio, neišlenda į išorę). Tvirtinama keturiais raišteliais: dviem viršutiniais raišteliais surišama nugarinėje galvos dalyje, dviem apatiniais raišteliais tvirtinama prie kaklo.
Supakuota dėžutėse po 50 – 60 vnt.
</t>
  </si>
  <si>
    <t>Standartinės apsaugos chalatas, vienkartinis, sterilus, audinys iš vandeniui nepralaidžios neaustinės medžiagos, rankogaliai trikotažiniai. Neskatina prakaitavimo ilgalaikių intervencijų metu. Ilgi apykaklės užsegimo lipdukai. Pilnai viena kitą dengiančios nugaros dalys, plačios rankovės. Dydis XL (ilgis ne mažiau 150cm). Įpakuotas viename steriliame gamykliniame įpakavime su sterilumo kontrolės sistema. Trijų lygių pakuotė: pirminė sterili, antrinė kartoninė skirta prekių gabenimui į operacinę, tretinė skirta transportavimui.</t>
  </si>
  <si>
    <t>Chalatas specialus,vienkartinis sterilus, audinys iš vandeniui nepralaidžios neaustinės medžiagos, plastikiniai sutvirtinimai rankovių ir chalato priekinės dalies; papildomai apsaugantys nuo skysčių prasiskverbimo; rankogaliai trikotažiniai; chalatas su diržu, surišimas šone, sterili ir chalato nugara. Dydis XL (ilgis ne mažiau 150cm). Įpakuotas viename steriliame gamykliniame įpakavime su sterilumo kontrolės sistema. Trijų lygių pakuotė: pirminė sterili, antrinė kartoninė skirta prekių gabenimui į operacinę, tretinė skirta transportavimui.</t>
  </si>
  <si>
    <t>Chirurginiai apklotai:</t>
  </si>
  <si>
    <t>Sterilūs chirurginiai chalatai:</t>
  </si>
  <si>
    <t>75x90cm dydžio, su anga (6x8cm) centre lipniais kraštais (+/-2cm)</t>
  </si>
  <si>
    <t>Apklotai angiografijoms:</t>
  </si>
  <si>
    <t>Apklotai neurochirurginiams mikroskopams:</t>
  </si>
  <si>
    <t>Gaubtas aparatūrai sterilus, skaidrus:</t>
  </si>
  <si>
    <t xml:space="preserve">Skersmuo ne mažiau 140 cm </t>
  </si>
  <si>
    <t xml:space="preserve">Skersmuo ne mažaiu 90 cm </t>
  </si>
  <si>
    <t xml:space="preserve">Rinkinys Cezario operacijai. Apklotų medžiaga vienkartinio naudojimo, sterili, pagaminta iš dviejų sluoksnių: viršutinis neaustinės medžiagos sluoksnis gerai sugeria skysčius, apatinis - iš polietileno, nepralaidus. Rinkinio sudėtis  a) Apklotas Cezario pjūviui ne mažiau 230x330cm su integruota incizine plėvele 35x35 (± 5 cm) , skysčių surinkimo maišu bei vamzdelių/laidų laikikliais; b) Apklotas Mayo tipo staliukui ne mažiau 75x145 cm  - 1 vnt. c) Paklotėlis vaikui ne mažiau 75 cm x 100 cm  - 1 vnt;, d) Lipni operacinė juosta ne mažiau 9x50 cm - 1 vnt; e) Servetėles - 4 vnt; f) paklotas stalui ne mažiau 150x190 cm.   Įpakuotas viename steriliame gamykliniame įpakavime su sterilumo kontrolės sistema.  </t>
  </si>
  <si>
    <t xml:space="preserve">Vienkartinė, užrišama raišteliais, klostuota, hipoalergiška, 3 sluoksnių, ne mažiau 99 % bakterijų filtravimo efektyvumas (užtikrina filtracijos  efektyvumą ne mažiau kaip 3 val.). Neturi savo sudėtyje kancerogeninių, mutageninių ar toksiškų medžiagų (pagal REACH reikalavimus). 
Plotis ne mažiau 18cm ± 0,5 cm. Gerai  prisispaudžia prie nosies, dengtos cinkuotos vielos pagalba, gerai uždengia apatinę veido dalį, pagaminta iš standžios medžiagos. Sudėtyje nėra latekso,  formaldehido, nikelio ir kitų alergizuojančių medžiagų (pateikti gamintojo patvirtinimą). Vidinis sluoksnis neerzina odos ir nesipūkuoja. Kaukės raišteliai pakuotėje turi būti atskirti kartu su kauke, kad išimant vieną kaukę nebūtų suterštos kitos.
</t>
  </si>
  <si>
    <t>13.</t>
  </si>
  <si>
    <t>13.1</t>
  </si>
  <si>
    <t>13.2</t>
  </si>
  <si>
    <t>13.3</t>
  </si>
  <si>
    <t>13.4</t>
  </si>
  <si>
    <t>13.5</t>
  </si>
  <si>
    <t>13.6</t>
  </si>
  <si>
    <t xml:space="preserve">Viso 13 dalis </t>
  </si>
  <si>
    <t>16.</t>
  </si>
  <si>
    <t>16.1</t>
  </si>
  <si>
    <t>16.2</t>
  </si>
  <si>
    <t>16.3</t>
  </si>
  <si>
    <t>Viso 16 dalis</t>
  </si>
  <si>
    <t>19.</t>
  </si>
  <si>
    <t>21.</t>
  </si>
  <si>
    <t>21.1</t>
  </si>
  <si>
    <t>21.2</t>
  </si>
  <si>
    <t>21.3</t>
  </si>
  <si>
    <t>Viso 21 dalis</t>
  </si>
  <si>
    <t>23.</t>
  </si>
  <si>
    <t>23.1</t>
  </si>
  <si>
    <t>23.2</t>
  </si>
  <si>
    <t>Viso 23 dalis</t>
  </si>
  <si>
    <t>24.</t>
  </si>
  <si>
    <t>24.1</t>
  </si>
  <si>
    <t>24.2</t>
  </si>
  <si>
    <t>24.3</t>
  </si>
  <si>
    <t>24.4</t>
  </si>
  <si>
    <t>24.4.1</t>
  </si>
  <si>
    <t>24.4.2</t>
  </si>
  <si>
    <t>24.4.3</t>
  </si>
  <si>
    <t>24.4.4</t>
  </si>
  <si>
    <t>24.4.5</t>
  </si>
  <si>
    <t>24.4.6</t>
  </si>
  <si>
    <t>24.4.7</t>
  </si>
  <si>
    <t>24.4.8</t>
  </si>
  <si>
    <t>Viso 24 dalis</t>
  </si>
  <si>
    <t>25.</t>
  </si>
  <si>
    <t>25.1</t>
  </si>
  <si>
    <t>25.2</t>
  </si>
  <si>
    <t>25.3</t>
  </si>
  <si>
    <t>Viso 25 dalis</t>
  </si>
  <si>
    <t>26</t>
  </si>
  <si>
    <t>26.1</t>
  </si>
  <si>
    <t>26.2</t>
  </si>
  <si>
    <t>Viso 26 dalis</t>
  </si>
  <si>
    <t>27</t>
  </si>
  <si>
    <t>27.1</t>
  </si>
  <si>
    <t>27.2</t>
  </si>
  <si>
    <t>Viso 27 dalis</t>
  </si>
  <si>
    <t>28</t>
  </si>
  <si>
    <t xml:space="preserve">Sterilių apklotų komplektai: </t>
  </si>
  <si>
    <t>28.1</t>
  </si>
  <si>
    <t>28.2</t>
  </si>
  <si>
    <t>28.3</t>
  </si>
  <si>
    <t>Viso 28 dalis</t>
  </si>
  <si>
    <t xml:space="preserve">             Perkamų vienkartinių medicininių priemonių sąrašas</t>
  </si>
  <si>
    <t>Vnt. kaina EUR (be PVM)</t>
  </si>
  <si>
    <t>Atitikimas techninėje specifikacijoje nurodytiems reikalavimams (užpildyti išsamiai, nurodant konkrečius parametrus). Katalogo Nr. ir psl.</t>
  </si>
  <si>
    <t>Firminis prekės pavadinimas, gamintojas, prekės kodas</t>
  </si>
  <si>
    <t>Viso kiekio suma € be PVM (3*6)</t>
  </si>
  <si>
    <t>1</t>
  </si>
  <si>
    <t xml:space="preserve"> Perkamų vienkartinių medicininių priemonių sąrašas</t>
  </si>
  <si>
    <t>Surgical gloves, MRK, B8-B165</t>
  </si>
  <si>
    <t>Surgical gloves, MRK, B8-B170</t>
  </si>
  <si>
    <t>Surgical gloves, MRK, B8-B175</t>
  </si>
  <si>
    <t>Surgical gloves, MRK, B8-B180</t>
  </si>
  <si>
    <t>Surgical gloves, MRK, B8-B185</t>
  </si>
  <si>
    <t>Surgical gloves, MRK, B8-B190</t>
  </si>
  <si>
    <t>žiūr. "Katalogas 13 KONFIDENCIALU"</t>
  </si>
  <si>
    <t>Face mask, Greetmed, GT3T-BIIR</t>
  </si>
  <si>
    <t>Face mask, Greetmed, GT3T-BIIR+</t>
  </si>
  <si>
    <t>žiūr. "Katalogas 16.1 KONFIDENCIALU"</t>
  </si>
  <si>
    <t>žiūr. "Katalogas 16.2-16.3 KONFIDENCIALU"</t>
  </si>
  <si>
    <t>žiūr. "Katalogas 19 KONFIDENCIALU"</t>
  </si>
  <si>
    <t>Couch protecto, BOURNAS, B108.035</t>
  </si>
  <si>
    <t>Camera cover, Excellent, PC-3</t>
  </si>
  <si>
    <t>Camera cover, Excellent, PC-2</t>
  </si>
  <si>
    <t>Camera cover, OneMed, TML1825</t>
  </si>
  <si>
    <t>žiūr. "Katalogas 21.1 KONFIDENCIALU"</t>
  </si>
  <si>
    <t>žiūr. "Katalogas 21.2 KONFIDENCIALU"</t>
  </si>
  <si>
    <t>žiūr. "Katalogas 21.3 KONFIDENCIALU"</t>
  </si>
  <si>
    <t>Surgigal gown reinforced, Excellent, SGR35-3</t>
  </si>
  <si>
    <t>Surgigal gown standard, Excellent, SGS35-3</t>
  </si>
  <si>
    <t>žiūr. "Katalogas 23.1 KONFIDENCIALU"</t>
  </si>
  <si>
    <t>žiūr. "Katalogas 23.2 KONFIDENCIALU"</t>
  </si>
  <si>
    <t>žiūr. "Katalogas 24.1 KONFIDENCIALU"</t>
  </si>
  <si>
    <t xml:space="preserve"> </t>
  </si>
  <si>
    <t>žiūr. "Katalogas 24.2 KONFIDENCIALU"</t>
  </si>
  <si>
    <t>žiūr. "Katalogas 24.3 KONFIDENCIALU"</t>
  </si>
  <si>
    <t>žiūr. "Katalogas 24.4.1 KONFIDENCIALU"</t>
  </si>
  <si>
    <t>žiūr. "Katalogas 24.4.2 KONFIDENCIALU"</t>
  </si>
  <si>
    <t>žiūr. "Katalogas 24.4.3 KONFIDENCIALU"</t>
  </si>
  <si>
    <t>žiūr. "Katalogas 24.4.4 KONFIDENCIALU"</t>
  </si>
  <si>
    <t>žiūr. "Katalogas 24.4.5 KONFIDENCIALU"</t>
  </si>
  <si>
    <t>žiūr. "Katalogas 24.4.6 KONFIDENCIALU"</t>
  </si>
  <si>
    <t>žiūr. "Katalogas 24.4.7 KONFIDENCIALU"</t>
  </si>
  <si>
    <t>žiūr. "Katalogas 24.4.8 KONFIDENCIALU"</t>
  </si>
  <si>
    <t xml:space="preserve">Mayo drape, Excellent, MTC-80140 </t>
  </si>
  <si>
    <t xml:space="preserve">Adhesive drape, Excellent, EV175175 </t>
  </si>
  <si>
    <t xml:space="preserve">Adhesive aperture drape, Excellent, EA150180C </t>
  </si>
  <si>
    <t xml:space="preserve">Surgical drape, Excellent, E5060C  </t>
  </si>
  <si>
    <t xml:space="preserve">Surgical drape, Excellent, E7590C </t>
  </si>
  <si>
    <t xml:space="preserve">Adhesive drape, Excellent, EV5060C </t>
  </si>
  <si>
    <t xml:space="preserve">Adhesive drape, Excellent, EV7590C  </t>
  </si>
  <si>
    <t xml:space="preserve">Adhesive aperture drape, Excellent, EA120150C  </t>
  </si>
  <si>
    <t xml:space="preserve">Adhesive aperture drape, Excellent, EA150180C-2  </t>
  </si>
  <si>
    <t xml:space="preserve">Adhesive aperture drape, Excellent, EA5060C  </t>
  </si>
  <si>
    <t xml:space="preserve">Adhesive aperture drape, Excellent, EA7590C  </t>
  </si>
  <si>
    <t>žiūr. "Katalogas 25.1 KONFIDENCIALU"</t>
  </si>
  <si>
    <t>žiūr. "Katalogas 25.2 KONFIDENCIALU"</t>
  </si>
  <si>
    <t>žiūr. "Katalogas 25.3 KONFIDENCIALU"</t>
  </si>
  <si>
    <t>žiūr. "Katalogas 26.1 KONFIDENCIALU"</t>
  </si>
  <si>
    <t>žiūr. "Katalogas 26.2 KONFIDENCIALU"</t>
  </si>
  <si>
    <t>Microscope drape, Cardiva, 16133200</t>
  </si>
  <si>
    <t>Microscope drape, Zeiss, 306028</t>
  </si>
  <si>
    <t>Angiography set, Excellent, EANGS-1</t>
  </si>
  <si>
    <t>Angiography set, Excellent, EANGS-3</t>
  </si>
  <si>
    <t>Angiography drape, Excellent, EANG-SD-1</t>
  </si>
  <si>
    <t>žiūr. "Katalogas 27.1 KONFIDENCIALU"</t>
  </si>
  <si>
    <t>žiūr. "Katalogas 27.2 KONFIDENCIALU"</t>
  </si>
  <si>
    <t>žiūr. "Katalogas 28.1 KONFIDENCIALU"</t>
  </si>
  <si>
    <t>žiūr. "Katalogas 28.2 KONFIDENCIALU"</t>
  </si>
  <si>
    <t>žiūr. "Katalogas 28.3 KONFIDENCIALU"</t>
  </si>
  <si>
    <t>C-set, Excellent, ECSECS-2</t>
  </si>
  <si>
    <t>Delivery set, Excellent, DEL-2</t>
  </si>
  <si>
    <t>Universal set, Excellent, EUNIVS-2C+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</si>
</sst>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sz val="10"/>
      <name val="Times New Roman"/>
      <family val="1"/>
    </font>
    <font>
      <sz val="10"/>
      <name val="Calibri"/>
      <family val="2"/>
      <charset val="186"/>
      <scheme val="minor"/>
    </font>
    <font>
      <b/>
      <sz val="10"/>
      <name val="Times New Roman"/>
      <family val="1"/>
      <charset val="204"/>
    </font>
    <font>
      <sz val="10"/>
      <name val="Calibri"/>
      <family val="2"/>
      <charset val="186"/>
    </font>
    <font>
      <sz val="8"/>
      <name val="Calibri"/>
      <family val="2"/>
      <charset val="186"/>
      <scheme val="minor"/>
    </font>
    <font>
      <sz val="10"/>
      <color theme="1"/>
      <name val="Calibri"/>
      <family val="2"/>
      <charset val="186"/>
      <scheme val="minor"/>
    </font>
    <font>
      <b/>
      <sz val="10"/>
      <name val="Calibri"/>
      <family val="2"/>
      <charset val="186"/>
      <scheme val="minor"/>
    </font>
  </fonts>
  <fills count="8">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0" fillId="0" borderId="0" applyFont="0" applyFill="0" applyBorder="0" applyAlignment="0" applyProtection="0"/>
  </cellStyleXfs>
  <cellXfs count="104">
    <xf numFmtId="0" fontId="0" fillId="0" borderId="0" xfId="0"/>
    <xf numFmtId="0" fontId="1" fillId="0" borderId="0" xfId="0" applyFont="1" applyAlignment="1">
      <alignment vertical="top" wrapText="1"/>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49" fontId="3" fillId="0" borderId="1" xfId="0" applyNumberFormat="1" applyFont="1" applyBorder="1" applyAlignment="1">
      <alignment horizontal="center" vertical="top" wrapText="1"/>
    </xf>
    <xf numFmtId="0" fontId="1" fillId="2" borderId="1" xfId="0" applyFont="1" applyFill="1" applyBorder="1" applyAlignment="1">
      <alignment vertical="top"/>
    </xf>
    <xf numFmtId="0" fontId="1" fillId="0" borderId="1" xfId="0" applyFont="1" applyBorder="1" applyAlignment="1">
      <alignment vertical="top"/>
    </xf>
    <xf numFmtId="0" fontId="1" fillId="0" borderId="1" xfId="0" applyFont="1" applyBorder="1" applyAlignment="1">
      <alignment horizontal="center" vertical="top"/>
    </xf>
    <xf numFmtId="0" fontId="1" fillId="2" borderId="1" xfId="0" applyFont="1" applyFill="1" applyBorder="1" applyAlignment="1">
      <alignment horizontal="center" vertical="top" wrapText="1"/>
    </xf>
    <xf numFmtId="0" fontId="1" fillId="0" borderId="0" xfId="0" applyFont="1" applyAlignment="1">
      <alignment horizontal="center"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0" fontId="6" fillId="0" borderId="0" xfId="0" applyFont="1" applyAlignment="1">
      <alignment vertical="top"/>
    </xf>
    <xf numFmtId="0" fontId="2" fillId="0" borderId="0" xfId="0" applyFont="1" applyAlignment="1">
      <alignment horizontal="left" vertical="top" wrapText="1"/>
    </xf>
    <xf numFmtId="49" fontId="7" fillId="2" borderId="1" xfId="0" applyNumberFormat="1" applyFont="1" applyFill="1" applyBorder="1" applyAlignment="1">
      <alignment horizontal="center" vertical="top" wrapText="1"/>
    </xf>
    <xf numFmtId="0" fontId="7" fillId="3" borderId="1" xfId="0" applyFont="1" applyFill="1" applyBorder="1" applyAlignment="1">
      <alignment horizontal="center" vertical="top"/>
    </xf>
    <xf numFmtId="0" fontId="6" fillId="3" borderId="1" xfId="0" applyFont="1" applyFill="1" applyBorder="1" applyAlignment="1">
      <alignment vertical="top" wrapText="1"/>
    </xf>
    <xf numFmtId="0" fontId="6" fillId="0" borderId="0" xfId="0" applyFont="1" applyAlignment="1">
      <alignment vertical="top" wrapText="1"/>
    </xf>
    <xf numFmtId="0" fontId="0" fillId="0" borderId="0" xfId="0" applyAlignment="1">
      <alignment vertical="top"/>
    </xf>
    <xf numFmtId="0" fontId="8"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49" fontId="3"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xf>
    <xf numFmtId="0" fontId="1" fillId="5" borderId="1" xfId="0" applyFont="1" applyFill="1" applyBorder="1" applyAlignment="1">
      <alignment vertical="top"/>
    </xf>
    <xf numFmtId="0" fontId="1" fillId="0" borderId="1" xfId="0" applyFont="1" applyBorder="1" applyAlignment="1">
      <alignment vertical="top" wrapText="1"/>
    </xf>
    <xf numFmtId="49" fontId="1" fillId="4" borderId="0" xfId="0" applyNumberFormat="1" applyFont="1" applyFill="1" applyAlignment="1">
      <alignment horizontal="left" vertical="top"/>
    </xf>
    <xf numFmtId="49" fontId="3" fillId="4" borderId="1" xfId="0" applyNumberFormat="1" applyFont="1" applyFill="1" applyBorder="1" applyAlignment="1">
      <alignment horizontal="center" vertical="top" wrapText="1"/>
    </xf>
    <xf numFmtId="49" fontId="1" fillId="4" borderId="1" xfId="0" applyNumberFormat="1" applyFont="1" applyFill="1" applyBorder="1" applyAlignment="1">
      <alignment horizontal="center" vertical="top" wrapText="1"/>
    </xf>
    <xf numFmtId="0" fontId="1" fillId="4" borderId="0" xfId="0" applyFont="1" applyFill="1" applyAlignment="1">
      <alignment vertical="top"/>
    </xf>
    <xf numFmtId="9" fontId="11" fillId="3" borderId="1" xfId="1" applyFont="1" applyFill="1" applyBorder="1" applyAlignment="1">
      <alignment vertical="top"/>
    </xf>
    <xf numFmtId="0" fontId="3" fillId="6" borderId="1" xfId="0" applyFont="1" applyFill="1" applyBorder="1" applyAlignment="1">
      <alignment horizontal="right" vertical="top" wrapText="1"/>
    </xf>
    <xf numFmtId="0" fontId="1" fillId="6" borderId="1" xfId="0" applyFont="1" applyFill="1" applyBorder="1" applyAlignment="1">
      <alignment horizontal="center" vertical="top" wrapText="1"/>
    </xf>
    <xf numFmtId="0" fontId="1" fillId="6" borderId="1" xfId="0" applyFont="1" applyFill="1" applyBorder="1" applyAlignment="1">
      <alignment vertical="top"/>
    </xf>
    <xf numFmtId="0" fontId="3" fillId="6" borderId="1" xfId="0" applyFont="1" applyFill="1" applyBorder="1" applyAlignment="1">
      <alignment vertical="top"/>
    </xf>
    <xf numFmtId="49" fontId="1" fillId="6" borderId="1" xfId="0" applyNumberFormat="1" applyFont="1" applyFill="1" applyBorder="1" applyAlignment="1">
      <alignment horizontal="center" vertical="top" wrapText="1"/>
    </xf>
    <xf numFmtId="0" fontId="3" fillId="6" borderId="1" xfId="0" applyFont="1" applyFill="1" applyBorder="1" applyAlignment="1">
      <alignment horizontal="center" vertical="top" wrapText="1"/>
    </xf>
    <xf numFmtId="0" fontId="11" fillId="3" borderId="1" xfId="0" applyFont="1" applyFill="1" applyBorder="1" applyAlignment="1">
      <alignment vertical="top"/>
    </xf>
    <xf numFmtId="0" fontId="3" fillId="4" borderId="1"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1" fillId="0" borderId="4" xfId="0" applyFont="1" applyBorder="1" applyAlignment="1">
      <alignment horizontal="center" vertical="top" wrapText="1"/>
    </xf>
    <xf numFmtId="4" fontId="1" fillId="0" borderId="1" xfId="0" applyNumberFormat="1" applyFont="1" applyBorder="1" applyAlignment="1">
      <alignment vertical="top"/>
    </xf>
    <xf numFmtId="4" fontId="11" fillId="3" borderId="1" xfId="0" applyNumberFormat="1" applyFont="1" applyFill="1" applyBorder="1" applyAlignment="1">
      <alignment vertical="top"/>
    </xf>
    <xf numFmtId="4" fontId="3" fillId="3" borderId="1" xfId="0" applyNumberFormat="1" applyFont="1" applyFill="1" applyBorder="1" applyAlignment="1">
      <alignment vertical="top"/>
    </xf>
    <xf numFmtId="4" fontId="1" fillId="6" borderId="1" xfId="0" applyNumberFormat="1" applyFont="1" applyFill="1" applyBorder="1" applyAlignment="1">
      <alignment vertical="top"/>
    </xf>
    <xf numFmtId="4" fontId="4" fillId="6" borderId="1" xfId="0" applyNumberFormat="1" applyFont="1" applyFill="1" applyBorder="1" applyAlignment="1">
      <alignment vertical="top"/>
    </xf>
    <xf numFmtId="4" fontId="3" fillId="6" borderId="1" xfId="0" applyNumberFormat="1" applyFont="1" applyFill="1" applyBorder="1" applyAlignment="1">
      <alignment vertical="top"/>
    </xf>
    <xf numFmtId="2" fontId="1" fillId="0" borderId="1" xfId="0" applyNumberFormat="1" applyFont="1" applyBorder="1" applyAlignment="1">
      <alignment horizontal="center" vertical="top"/>
    </xf>
    <xf numFmtId="0" fontId="4" fillId="6" borderId="1" xfId="0" applyFont="1" applyFill="1" applyBorder="1" applyAlignment="1">
      <alignment vertical="top"/>
    </xf>
    <xf numFmtId="2" fontId="1" fillId="0" borderId="1" xfId="0" applyNumberFormat="1" applyFont="1" applyBorder="1" applyAlignment="1">
      <alignment horizontal="center" vertical="top" wrapText="1"/>
    </xf>
    <xf numFmtId="2" fontId="3" fillId="6" borderId="1" xfId="0" applyNumberFormat="1" applyFont="1" applyFill="1" applyBorder="1" applyAlignment="1">
      <alignment vertical="top"/>
    </xf>
    <xf numFmtId="2" fontId="1" fillId="0" borderId="1" xfId="0" applyNumberFormat="1" applyFont="1" applyBorder="1" applyAlignment="1">
      <alignment vertical="top"/>
    </xf>
    <xf numFmtId="4" fontId="1" fillId="0" borderId="0" xfId="0" applyNumberFormat="1" applyFont="1" applyAlignment="1">
      <alignment vertical="top"/>
    </xf>
    <xf numFmtId="4" fontId="4" fillId="0" borderId="1" xfId="0" applyNumberFormat="1" applyFont="1" applyBorder="1" applyAlignment="1">
      <alignment vertical="top"/>
    </xf>
    <xf numFmtId="0" fontId="4" fillId="0" borderId="1" xfId="0" applyFont="1" applyBorder="1" applyAlignment="1">
      <alignment vertical="top"/>
    </xf>
    <xf numFmtId="0" fontId="7" fillId="3" borderId="2" xfId="0" applyFont="1" applyFill="1" applyBorder="1" applyAlignment="1">
      <alignment horizontal="right" vertical="top" wrapText="1"/>
    </xf>
    <xf numFmtId="0" fontId="7" fillId="3" borderId="3" xfId="0" applyFont="1" applyFill="1" applyBorder="1" applyAlignment="1">
      <alignment horizontal="right" vertical="top" wrapText="1"/>
    </xf>
    <xf numFmtId="0" fontId="7" fillId="3" borderId="4" xfId="0" applyFont="1" applyFill="1" applyBorder="1" applyAlignment="1">
      <alignment horizontal="right"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1" fillId="0" borderId="1" xfId="0" applyFont="1" applyBorder="1" applyAlignment="1">
      <alignment vertical="top" wrapText="1"/>
    </xf>
    <xf numFmtId="49" fontId="1" fillId="0" borderId="1" xfId="0" applyNumberFormat="1"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3" fillId="0" borderId="4" xfId="0" applyFont="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6" borderId="2" xfId="0" applyFont="1" applyFill="1" applyBorder="1" applyAlignment="1">
      <alignment horizontal="right" vertical="top" wrapText="1"/>
    </xf>
    <xf numFmtId="0" fontId="3" fillId="6" borderId="3" xfId="0" applyFont="1" applyFill="1" applyBorder="1" applyAlignment="1">
      <alignment horizontal="right" vertical="top" wrapText="1"/>
    </xf>
    <xf numFmtId="0" fontId="3" fillId="6" borderId="4" xfId="0" applyFont="1" applyFill="1" applyBorder="1" applyAlignment="1">
      <alignment horizontal="right" vertical="top" wrapText="1"/>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3" fillId="5" borderId="1" xfId="0" applyFont="1" applyFill="1" applyBorder="1" applyAlignment="1">
      <alignment horizontal="center" vertical="top" wrapText="1"/>
    </xf>
    <xf numFmtId="0" fontId="3" fillId="7" borderId="2" xfId="0" applyFont="1" applyFill="1" applyBorder="1" applyAlignment="1">
      <alignment horizontal="right" vertical="top" wrapText="1"/>
    </xf>
    <xf numFmtId="0" fontId="3" fillId="7" borderId="3" xfId="0" applyFont="1" applyFill="1" applyBorder="1" applyAlignment="1">
      <alignment horizontal="right" vertical="top" wrapText="1"/>
    </xf>
    <xf numFmtId="0" fontId="3" fillId="7" borderId="4" xfId="0" applyFont="1" applyFill="1" applyBorder="1" applyAlignment="1">
      <alignment horizontal="right"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1" xfId="0" applyFont="1" applyBorder="1" applyAlignment="1">
      <alignment horizontal="justify" vertical="top" wrapText="1"/>
    </xf>
    <xf numFmtId="0" fontId="1" fillId="5" borderId="1" xfId="0" applyFont="1" applyFill="1" applyBorder="1" applyAlignment="1">
      <alignment vertical="top" wrapText="1"/>
    </xf>
    <xf numFmtId="0" fontId="3" fillId="6" borderId="1" xfId="0" applyFont="1" applyFill="1" applyBorder="1" applyAlignment="1">
      <alignment vertical="top" wrapText="1"/>
    </xf>
    <xf numFmtId="0" fontId="1" fillId="6" borderId="1" xfId="0" applyFont="1" applyFill="1" applyBorder="1" applyAlignment="1">
      <alignment vertical="top"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zoomScaleNormal="100" workbookViewId="0">
      <selection activeCell="B6" sqref="B6:J6"/>
    </sheetView>
  </sheetViews>
  <sheetFormatPr defaultColWidth="9.140625" defaultRowHeight="12.75" x14ac:dyDescent="0.2"/>
  <cols>
    <col min="1" max="1" width="9.140625" style="16"/>
    <col min="2" max="6" width="9.140625" style="21"/>
    <col min="7" max="7" width="8.7109375" style="21" customWidth="1"/>
    <col min="8" max="8" width="9.140625" style="21" hidden="1" customWidth="1"/>
    <col min="9" max="9" width="8.7109375" style="21" hidden="1" customWidth="1"/>
    <col min="10" max="10" width="11.140625" style="21" hidden="1" customWidth="1"/>
    <col min="11" max="11" width="12.85546875" style="21" customWidth="1"/>
    <col min="12" max="12" width="11.28515625" style="16" customWidth="1"/>
    <col min="13" max="13" width="16.7109375" style="16" customWidth="1"/>
    <col min="14" max="14" width="8.42578125" style="16" customWidth="1"/>
    <col min="15" max="16384" width="9.140625" style="16"/>
  </cols>
  <sheetData>
    <row r="1" spans="1:19" ht="22.5" x14ac:dyDescent="0.2">
      <c r="A1" s="3"/>
      <c r="B1" s="4" t="s">
        <v>139</v>
      </c>
      <c r="C1" s="5"/>
      <c r="D1" s="5"/>
      <c r="E1" s="5"/>
      <c r="F1" s="5"/>
      <c r="G1" s="5"/>
      <c r="H1" s="5"/>
      <c r="I1" s="5"/>
      <c r="J1" s="5"/>
      <c r="K1" s="12"/>
      <c r="L1" s="6"/>
      <c r="M1" s="6"/>
      <c r="N1" s="6"/>
    </row>
    <row r="2" spans="1:19" ht="22.5" x14ac:dyDescent="0.2">
      <c r="A2" s="3"/>
      <c r="B2" s="17"/>
      <c r="C2" s="5"/>
      <c r="D2" s="5"/>
      <c r="E2" s="5"/>
      <c r="F2" s="5"/>
      <c r="G2" s="5"/>
      <c r="H2" s="5"/>
      <c r="I2" s="5"/>
      <c r="J2" s="5"/>
      <c r="K2" s="12"/>
      <c r="L2" s="6"/>
      <c r="M2" s="6"/>
      <c r="N2" s="6"/>
    </row>
    <row r="3" spans="1:19" ht="127.5" x14ac:dyDescent="0.2">
      <c r="A3" s="7" t="s">
        <v>61</v>
      </c>
      <c r="B3" s="69" t="s">
        <v>6</v>
      </c>
      <c r="C3" s="70"/>
      <c r="D3" s="70"/>
      <c r="E3" s="70"/>
      <c r="F3" s="70"/>
      <c r="G3" s="70"/>
      <c r="H3" s="70"/>
      <c r="I3" s="70"/>
      <c r="J3" s="70"/>
      <c r="K3" s="13" t="s">
        <v>7</v>
      </c>
      <c r="L3" s="13" t="s">
        <v>136</v>
      </c>
      <c r="M3" s="13" t="s">
        <v>135</v>
      </c>
      <c r="N3" s="13" t="s">
        <v>134</v>
      </c>
      <c r="O3" s="13" t="s">
        <v>137</v>
      </c>
      <c r="P3" s="13" t="s">
        <v>8</v>
      </c>
      <c r="Q3" s="13" t="s">
        <v>10</v>
      </c>
    </row>
    <row r="4" spans="1:19" ht="51.75" customHeight="1" x14ac:dyDescent="0.2">
      <c r="A4" s="7" t="s">
        <v>138</v>
      </c>
      <c r="B4" s="71">
        <v>2</v>
      </c>
      <c r="C4" s="72"/>
      <c r="D4" s="72"/>
      <c r="E4" s="72"/>
      <c r="F4" s="72"/>
      <c r="G4" s="72"/>
      <c r="H4" s="72"/>
      <c r="I4" s="72"/>
      <c r="J4" s="46"/>
      <c r="K4" s="13">
        <v>3</v>
      </c>
      <c r="L4" s="13">
        <v>4</v>
      </c>
      <c r="M4" s="13">
        <v>5</v>
      </c>
      <c r="N4" s="13">
        <v>6</v>
      </c>
      <c r="O4" s="13">
        <v>7</v>
      </c>
      <c r="P4" s="13">
        <v>8</v>
      </c>
      <c r="Q4" s="13">
        <v>9</v>
      </c>
    </row>
    <row r="5" spans="1:19" ht="14.25" customHeight="1" x14ac:dyDescent="0.2">
      <c r="A5" s="18"/>
      <c r="B5" s="64" t="s">
        <v>17</v>
      </c>
      <c r="C5" s="65"/>
      <c r="D5" s="65"/>
      <c r="E5" s="65"/>
      <c r="F5" s="65"/>
      <c r="G5" s="65"/>
      <c r="H5" s="65"/>
      <c r="I5" s="65"/>
      <c r="J5" s="66"/>
      <c r="K5" s="11"/>
      <c r="L5" s="11"/>
      <c r="M5" s="11"/>
      <c r="N5" s="11"/>
      <c r="O5" s="8"/>
      <c r="P5" s="8"/>
      <c r="Q5" s="8"/>
    </row>
    <row r="6" spans="1:19" ht="62.25" customHeight="1" x14ac:dyDescent="0.2">
      <c r="A6" s="7" t="s">
        <v>77</v>
      </c>
      <c r="B6" s="67" t="s">
        <v>18</v>
      </c>
      <c r="C6" s="67"/>
      <c r="D6" s="67"/>
      <c r="E6" s="67"/>
      <c r="F6" s="67"/>
      <c r="G6" s="67"/>
      <c r="H6" s="67"/>
      <c r="I6" s="67"/>
      <c r="J6" s="67"/>
      <c r="K6" s="14"/>
      <c r="L6" s="14"/>
      <c r="M6" s="14"/>
      <c r="N6" s="14"/>
      <c r="O6" s="9"/>
      <c r="P6" s="9"/>
      <c r="Q6" s="9"/>
      <c r="R6" s="21"/>
      <c r="S6" s="21"/>
    </row>
    <row r="7" spans="1:19" ht="13.9" customHeight="1" x14ac:dyDescent="0.2">
      <c r="A7" s="15" t="s">
        <v>78</v>
      </c>
      <c r="B7" s="68" t="s">
        <v>19</v>
      </c>
      <c r="C7" s="68"/>
      <c r="D7" s="68"/>
      <c r="E7" s="68"/>
      <c r="F7" s="68"/>
      <c r="G7" s="68"/>
      <c r="H7" s="68"/>
      <c r="I7" s="68"/>
      <c r="J7" s="68"/>
      <c r="K7" s="14" t="s">
        <v>57</v>
      </c>
      <c r="L7" s="14" t="s">
        <v>140</v>
      </c>
      <c r="M7" s="14" t="s">
        <v>146</v>
      </c>
      <c r="N7" s="14">
        <v>0.21</v>
      </c>
      <c r="O7" s="47">
        <f>N7*3500</f>
        <v>735</v>
      </c>
      <c r="P7" s="9">
        <v>5</v>
      </c>
      <c r="Q7" s="47">
        <f>O7*1.05</f>
        <v>771.75</v>
      </c>
    </row>
    <row r="8" spans="1:19" ht="13.9" customHeight="1" x14ac:dyDescent="0.2">
      <c r="A8" s="15" t="s">
        <v>79</v>
      </c>
      <c r="B8" s="68">
        <v>7</v>
      </c>
      <c r="C8" s="68"/>
      <c r="D8" s="68"/>
      <c r="E8" s="68"/>
      <c r="F8" s="68"/>
      <c r="G8" s="68"/>
      <c r="H8" s="68"/>
      <c r="I8" s="68"/>
      <c r="J8" s="68"/>
      <c r="K8" s="14" t="s">
        <v>57</v>
      </c>
      <c r="L8" s="14" t="s">
        <v>141</v>
      </c>
      <c r="M8" s="14"/>
      <c r="N8" s="14">
        <v>0.21</v>
      </c>
      <c r="O8" s="47">
        <f>N8*3500</f>
        <v>735</v>
      </c>
      <c r="P8" s="9">
        <v>5</v>
      </c>
      <c r="Q8" s="47">
        <f t="shared" ref="Q8:Q13" si="0">O8*1.05</f>
        <v>771.75</v>
      </c>
    </row>
    <row r="9" spans="1:19" ht="13.5" customHeight="1" x14ac:dyDescent="0.2">
      <c r="A9" s="15" t="s">
        <v>80</v>
      </c>
      <c r="B9" s="68" t="s">
        <v>21</v>
      </c>
      <c r="C9" s="68"/>
      <c r="D9" s="68"/>
      <c r="E9" s="68"/>
      <c r="F9" s="68"/>
      <c r="G9" s="68"/>
      <c r="H9" s="68"/>
      <c r="I9" s="68"/>
      <c r="J9" s="68"/>
      <c r="K9" s="14" t="s">
        <v>58</v>
      </c>
      <c r="L9" s="14" t="s">
        <v>142</v>
      </c>
      <c r="M9" s="14"/>
      <c r="N9" s="14">
        <v>0.21</v>
      </c>
      <c r="O9" s="47">
        <f>N9*4000</f>
        <v>840</v>
      </c>
      <c r="P9" s="9">
        <v>5</v>
      </c>
      <c r="Q9" s="47">
        <f t="shared" si="0"/>
        <v>882</v>
      </c>
    </row>
    <row r="10" spans="1:19" ht="13.9" customHeight="1" x14ac:dyDescent="0.2">
      <c r="A10" s="15" t="s">
        <v>81</v>
      </c>
      <c r="B10" s="68">
        <v>8</v>
      </c>
      <c r="C10" s="68"/>
      <c r="D10" s="68"/>
      <c r="E10" s="68"/>
      <c r="F10" s="68"/>
      <c r="G10" s="68"/>
      <c r="H10" s="68"/>
      <c r="I10" s="68"/>
      <c r="J10" s="68"/>
      <c r="K10" s="14" t="s">
        <v>16</v>
      </c>
      <c r="L10" s="14" t="s">
        <v>143</v>
      </c>
      <c r="M10" s="14"/>
      <c r="N10" s="14">
        <v>0.21</v>
      </c>
      <c r="O10" s="47">
        <f>N10*3000</f>
        <v>630</v>
      </c>
      <c r="P10" s="9">
        <v>5</v>
      </c>
      <c r="Q10" s="47">
        <f t="shared" si="0"/>
        <v>661.5</v>
      </c>
    </row>
    <row r="11" spans="1:19" ht="13.9" customHeight="1" x14ac:dyDescent="0.2">
      <c r="A11" s="15" t="s">
        <v>82</v>
      </c>
      <c r="B11" s="68" t="s">
        <v>22</v>
      </c>
      <c r="C11" s="68"/>
      <c r="D11" s="68"/>
      <c r="E11" s="68"/>
      <c r="F11" s="68"/>
      <c r="G11" s="68"/>
      <c r="H11" s="68"/>
      <c r="I11" s="68"/>
      <c r="J11" s="68"/>
      <c r="K11" s="14" t="s">
        <v>59</v>
      </c>
      <c r="L11" s="14" t="s">
        <v>144</v>
      </c>
      <c r="M11" s="14"/>
      <c r="N11" s="14">
        <v>0.21</v>
      </c>
      <c r="O11" s="47">
        <f>N11*1000</f>
        <v>210</v>
      </c>
      <c r="P11" s="9">
        <v>5</v>
      </c>
      <c r="Q11" s="47">
        <f t="shared" si="0"/>
        <v>220.5</v>
      </c>
    </row>
    <row r="12" spans="1:19" ht="13.9" customHeight="1" x14ac:dyDescent="0.2">
      <c r="A12" s="15" t="s">
        <v>83</v>
      </c>
      <c r="B12" s="68" t="s">
        <v>23</v>
      </c>
      <c r="C12" s="68"/>
      <c r="D12" s="68"/>
      <c r="E12" s="68"/>
      <c r="F12" s="68"/>
      <c r="G12" s="68"/>
      <c r="H12" s="68"/>
      <c r="I12" s="68"/>
      <c r="J12" s="68"/>
      <c r="K12" s="14" t="s">
        <v>20</v>
      </c>
      <c r="L12" s="14" t="s">
        <v>145</v>
      </c>
      <c r="M12" s="14"/>
      <c r="N12" s="14">
        <v>0.21</v>
      </c>
      <c r="O12" s="47">
        <f>N12*500</f>
        <v>105</v>
      </c>
      <c r="P12" s="9">
        <v>5</v>
      </c>
      <c r="Q12" s="47">
        <f t="shared" si="0"/>
        <v>110.25</v>
      </c>
    </row>
    <row r="13" spans="1:19" ht="13.9" customHeight="1" x14ac:dyDescent="0.2">
      <c r="A13" s="19"/>
      <c r="B13" s="61" t="s">
        <v>84</v>
      </c>
      <c r="C13" s="62"/>
      <c r="D13" s="62"/>
      <c r="E13" s="62"/>
      <c r="F13" s="62"/>
      <c r="G13" s="62"/>
      <c r="H13" s="62"/>
      <c r="I13" s="62"/>
      <c r="J13" s="63"/>
      <c r="K13" s="20"/>
      <c r="L13" s="20"/>
      <c r="M13" s="20"/>
      <c r="N13" s="34"/>
      <c r="O13" s="48">
        <f>SUM(O7:O12)</f>
        <v>3255</v>
      </c>
      <c r="P13" s="41"/>
      <c r="Q13" s="49">
        <f t="shared" si="0"/>
        <v>3417.75</v>
      </c>
    </row>
    <row r="14" spans="1:19" ht="13.9" customHeight="1" x14ac:dyDescent="0.2"/>
    <row r="15" spans="1:19" ht="15" customHeight="1" x14ac:dyDescent="0.2"/>
    <row r="16" spans="1:19" ht="16.149999999999999" customHeight="1" x14ac:dyDescent="0.2"/>
    <row r="17" spans="1:14" ht="16.149999999999999" customHeight="1" x14ac:dyDescent="0.2"/>
    <row r="18" spans="1:14" ht="16.5" customHeight="1" x14ac:dyDescent="0.2"/>
    <row r="19" spans="1:14" ht="13.5" customHeight="1" x14ac:dyDescent="0.2"/>
    <row r="20" spans="1:14" ht="42.75" customHeight="1" x14ac:dyDescent="0.2"/>
    <row r="21" spans="1:14" ht="15" customHeight="1" x14ac:dyDescent="0.2"/>
    <row r="22" spans="1:14" s="23" customFormat="1" ht="13.9" customHeight="1" x14ac:dyDescent="0.2">
      <c r="A22" s="16"/>
      <c r="B22" s="21"/>
      <c r="C22" s="21"/>
      <c r="D22" s="21"/>
      <c r="E22" s="21"/>
      <c r="F22" s="21"/>
      <c r="G22" s="21"/>
      <c r="H22" s="21"/>
      <c r="I22" s="21"/>
      <c r="J22" s="21"/>
      <c r="K22" s="21"/>
      <c r="L22" s="16"/>
      <c r="M22" s="16"/>
      <c r="N22" s="16"/>
    </row>
    <row r="23" spans="1:14" s="23" customFormat="1" ht="12.75" customHeight="1" x14ac:dyDescent="0.2">
      <c r="A23" s="16"/>
      <c r="B23" s="21"/>
      <c r="C23" s="21"/>
      <c r="D23" s="21"/>
      <c r="E23" s="21"/>
      <c r="F23" s="21"/>
      <c r="G23" s="21"/>
      <c r="H23" s="21"/>
      <c r="I23" s="21"/>
      <c r="J23" s="21"/>
      <c r="K23" s="21"/>
      <c r="L23" s="16"/>
      <c r="M23" s="16"/>
      <c r="N23" s="16"/>
    </row>
    <row r="24" spans="1:14" s="23" customFormat="1" ht="13.9" customHeight="1" x14ac:dyDescent="0.2">
      <c r="A24" s="16"/>
      <c r="B24" s="21"/>
      <c r="C24" s="21"/>
      <c r="D24" s="21"/>
      <c r="E24" s="21"/>
      <c r="F24" s="21"/>
      <c r="G24" s="21"/>
      <c r="H24" s="21"/>
      <c r="I24" s="21"/>
      <c r="J24" s="21"/>
      <c r="K24" s="21"/>
      <c r="L24" s="16"/>
      <c r="M24" s="16"/>
      <c r="N24" s="16"/>
    </row>
    <row r="25" spans="1:14" s="23" customFormat="1" ht="14.25" customHeight="1" x14ac:dyDescent="0.2">
      <c r="A25" s="16"/>
      <c r="B25" s="21"/>
      <c r="C25" s="21"/>
      <c r="D25" s="21"/>
      <c r="E25" s="21"/>
      <c r="F25" s="21"/>
      <c r="G25" s="21"/>
      <c r="H25" s="21"/>
      <c r="I25" s="21"/>
      <c r="J25" s="21"/>
      <c r="K25" s="21"/>
      <c r="L25" s="16"/>
      <c r="M25" s="16"/>
      <c r="N25" s="16"/>
    </row>
    <row r="26" spans="1:14" s="23" customFormat="1" ht="13.9" customHeight="1" x14ac:dyDescent="0.2">
      <c r="A26" s="16"/>
      <c r="B26" s="21"/>
      <c r="C26" s="21"/>
      <c r="D26" s="21"/>
      <c r="E26" s="21"/>
      <c r="F26" s="21"/>
      <c r="G26" s="21"/>
      <c r="H26" s="21"/>
      <c r="I26" s="21"/>
      <c r="J26" s="21"/>
      <c r="K26" s="21"/>
      <c r="L26" s="16"/>
      <c r="M26" s="16"/>
      <c r="N26" s="16"/>
    </row>
    <row r="27" spans="1:14" s="23" customFormat="1" ht="69" customHeight="1" x14ac:dyDescent="0.2">
      <c r="A27" s="16"/>
      <c r="B27" s="21"/>
      <c r="C27" s="21"/>
      <c r="D27" s="21"/>
      <c r="E27" s="21"/>
      <c r="F27" s="21"/>
      <c r="G27" s="21"/>
      <c r="H27" s="21"/>
      <c r="I27" s="21"/>
      <c r="J27" s="21"/>
      <c r="K27" s="21"/>
      <c r="L27" s="16"/>
      <c r="M27" s="16"/>
      <c r="N27" s="16"/>
    </row>
    <row r="28" spans="1:14" s="23" customFormat="1" ht="13.9" customHeight="1" x14ac:dyDescent="0.2">
      <c r="A28" s="16"/>
      <c r="B28" s="21"/>
      <c r="C28" s="21"/>
      <c r="D28" s="21"/>
      <c r="E28" s="21"/>
      <c r="F28" s="21"/>
      <c r="G28" s="21"/>
      <c r="H28" s="21"/>
      <c r="I28" s="21"/>
      <c r="J28" s="21"/>
      <c r="K28" s="21"/>
      <c r="L28" s="16"/>
      <c r="M28" s="16"/>
      <c r="N28" s="16"/>
    </row>
    <row r="29" spans="1:14" s="23" customFormat="1" ht="13.9" customHeight="1" x14ac:dyDescent="0.2">
      <c r="A29" s="16"/>
      <c r="B29" s="21"/>
      <c r="C29" s="21"/>
      <c r="D29" s="21"/>
      <c r="E29" s="21"/>
      <c r="F29" s="21"/>
      <c r="G29" s="21"/>
      <c r="H29" s="21"/>
      <c r="I29" s="21"/>
      <c r="J29" s="21"/>
      <c r="K29" s="21"/>
      <c r="L29" s="16"/>
      <c r="M29" s="16"/>
      <c r="N29" s="16"/>
    </row>
    <row r="30" spans="1:14" s="23" customFormat="1" ht="18" customHeight="1" x14ac:dyDescent="0.2">
      <c r="A30" s="16"/>
      <c r="B30" s="21"/>
      <c r="C30" s="21"/>
      <c r="D30" s="21"/>
      <c r="E30" s="21"/>
      <c r="F30" s="21"/>
      <c r="G30" s="21"/>
      <c r="H30" s="21"/>
      <c r="I30" s="21"/>
      <c r="J30" s="21"/>
      <c r="K30" s="21"/>
      <c r="L30" s="16"/>
      <c r="M30" s="16"/>
      <c r="N30" s="16"/>
    </row>
    <row r="31" spans="1:14" s="23" customFormat="1" ht="13.9" customHeight="1" x14ac:dyDescent="0.2">
      <c r="A31" s="16"/>
      <c r="B31" s="21"/>
      <c r="C31" s="21"/>
      <c r="D31" s="21"/>
      <c r="E31" s="21"/>
      <c r="F31" s="21"/>
      <c r="G31" s="21"/>
      <c r="H31" s="21"/>
      <c r="I31" s="21"/>
      <c r="J31" s="21"/>
      <c r="K31" s="21"/>
      <c r="L31" s="16"/>
      <c r="M31" s="16"/>
      <c r="N31" s="16"/>
    </row>
    <row r="32" spans="1:14" s="23" customFormat="1" ht="13.9" customHeight="1" x14ac:dyDescent="0.2">
      <c r="A32" s="16"/>
      <c r="B32" s="21"/>
      <c r="C32" s="21"/>
      <c r="D32" s="21"/>
      <c r="E32" s="21"/>
      <c r="F32" s="21"/>
      <c r="G32" s="21"/>
      <c r="H32" s="21"/>
      <c r="I32" s="21"/>
      <c r="J32" s="21"/>
      <c r="K32" s="21"/>
      <c r="L32" s="16"/>
      <c r="M32" s="16"/>
      <c r="N32" s="16"/>
    </row>
    <row r="33" spans="1:14" s="23" customFormat="1" ht="26.45" customHeight="1" x14ac:dyDescent="0.2">
      <c r="A33" s="16"/>
      <c r="B33" s="21"/>
      <c r="C33" s="21"/>
      <c r="D33" s="21"/>
      <c r="E33" s="21"/>
      <c r="F33" s="21"/>
      <c r="G33" s="21"/>
      <c r="H33" s="21"/>
      <c r="I33" s="21"/>
      <c r="J33" s="21"/>
      <c r="K33" s="21"/>
      <c r="L33" s="16"/>
      <c r="M33" s="16"/>
      <c r="N33" s="16"/>
    </row>
    <row r="34" spans="1:14" s="23" customFormat="1" ht="13.9" customHeight="1" x14ac:dyDescent="0.2">
      <c r="A34" s="16"/>
      <c r="B34" s="21"/>
      <c r="C34" s="21"/>
      <c r="D34" s="21"/>
      <c r="E34" s="21"/>
      <c r="F34" s="21"/>
      <c r="G34" s="21"/>
      <c r="H34" s="21"/>
      <c r="I34" s="21"/>
      <c r="J34" s="21"/>
      <c r="K34" s="21"/>
      <c r="L34" s="16"/>
      <c r="M34" s="16"/>
      <c r="N34" s="16"/>
    </row>
    <row r="35" spans="1:14" s="23" customFormat="1" ht="13.9" customHeight="1" x14ac:dyDescent="0.2">
      <c r="A35" s="16"/>
      <c r="B35" s="21"/>
      <c r="C35" s="21"/>
      <c r="D35" s="21"/>
      <c r="E35" s="21"/>
      <c r="F35" s="21"/>
      <c r="G35" s="21"/>
      <c r="H35" s="21"/>
      <c r="I35" s="21"/>
      <c r="J35" s="21"/>
      <c r="K35" s="21"/>
      <c r="L35" s="16"/>
      <c r="M35" s="16"/>
      <c r="N35" s="16"/>
    </row>
    <row r="36" spans="1:14" s="23" customFormat="1" ht="26.45" customHeight="1" x14ac:dyDescent="0.2">
      <c r="A36" s="16"/>
      <c r="B36" s="21"/>
      <c r="C36" s="21"/>
      <c r="D36" s="21"/>
      <c r="E36" s="21"/>
      <c r="F36" s="21"/>
      <c r="G36" s="21"/>
      <c r="H36" s="21"/>
      <c r="I36" s="21"/>
      <c r="J36" s="21"/>
      <c r="K36" s="21"/>
      <c r="L36" s="16"/>
      <c r="M36" s="16"/>
      <c r="N36" s="16"/>
    </row>
    <row r="37" spans="1:14" ht="21" customHeight="1" x14ac:dyDescent="0.2"/>
    <row r="39" spans="1:14" s="22" customFormat="1" ht="43.5" customHeight="1" x14ac:dyDescent="0.2">
      <c r="A39" s="16"/>
      <c r="B39" s="21"/>
      <c r="C39" s="21"/>
      <c r="D39" s="21"/>
      <c r="E39" s="21"/>
      <c r="F39" s="21"/>
      <c r="G39" s="21"/>
      <c r="H39" s="21"/>
      <c r="I39" s="21"/>
      <c r="J39" s="21"/>
      <c r="K39" s="21"/>
      <c r="L39" s="16"/>
      <c r="M39" s="16"/>
      <c r="N39" s="16"/>
    </row>
    <row r="40" spans="1:14" s="22" customFormat="1" x14ac:dyDescent="0.2">
      <c r="A40" s="16"/>
      <c r="B40" s="21"/>
      <c r="C40" s="21"/>
      <c r="D40" s="21"/>
      <c r="E40" s="21"/>
      <c r="F40" s="21"/>
      <c r="G40" s="21"/>
      <c r="H40" s="21"/>
      <c r="I40" s="21"/>
      <c r="J40" s="21"/>
      <c r="K40" s="21"/>
      <c r="L40" s="16"/>
      <c r="M40" s="16"/>
      <c r="N40" s="16"/>
    </row>
  </sheetData>
  <mergeCells count="11">
    <mergeCell ref="B13:J13"/>
    <mergeCell ref="B5:J5"/>
    <mergeCell ref="B6:J6"/>
    <mergeCell ref="B7:J7"/>
    <mergeCell ref="B3:J3"/>
    <mergeCell ref="B8:J8"/>
    <mergeCell ref="B9:J9"/>
    <mergeCell ref="B10:J10"/>
    <mergeCell ref="B11:J11"/>
    <mergeCell ref="B12:J12"/>
    <mergeCell ref="B4:I4"/>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3"/>
  <sheetViews>
    <sheetView zoomScale="81" zoomScaleNormal="81" workbookViewId="0">
      <selection activeCell="A8" sqref="A8"/>
    </sheetView>
  </sheetViews>
  <sheetFormatPr defaultColWidth="9.140625" defaultRowHeight="12.75" x14ac:dyDescent="0.2"/>
  <cols>
    <col min="1" max="1" width="9.140625" style="33"/>
    <col min="2" max="2" width="71.7109375" style="1" customWidth="1"/>
    <col min="3" max="3" width="9.140625" style="1" hidden="1" customWidth="1"/>
    <col min="4" max="4" width="7.42578125" style="1" hidden="1" customWidth="1"/>
    <col min="5" max="9" width="9.140625" style="1" hidden="1" customWidth="1"/>
    <col min="10" max="10" width="10.85546875" style="1" hidden="1" customWidth="1"/>
    <col min="11" max="11" width="12.28515625" style="1" customWidth="1"/>
    <col min="12" max="12" width="17.28515625" style="2" customWidth="1"/>
    <col min="13" max="13" width="23.140625" style="2" customWidth="1"/>
    <col min="14" max="15" width="8.28515625" style="2" customWidth="1"/>
    <col min="16" max="16" width="10.42578125" style="2" customWidth="1"/>
    <col min="17" max="17" width="7.85546875" style="2" customWidth="1"/>
    <col min="18" max="16384" width="9.140625" style="2"/>
  </cols>
  <sheetData>
    <row r="1" spans="1:19" s="16" customFormat="1" ht="22.5" x14ac:dyDescent="0.2">
      <c r="A1" s="30"/>
      <c r="B1" s="4" t="s">
        <v>133</v>
      </c>
      <c r="C1" s="5"/>
      <c r="D1" s="5"/>
      <c r="E1" s="5"/>
      <c r="F1" s="5"/>
      <c r="G1" s="5"/>
      <c r="H1" s="5"/>
      <c r="I1" s="5"/>
      <c r="J1" s="5"/>
      <c r="K1" s="12"/>
      <c r="L1" s="6"/>
      <c r="M1" s="6"/>
      <c r="N1" s="6"/>
      <c r="O1" s="4"/>
    </row>
    <row r="2" spans="1:19" x14ac:dyDescent="0.2">
      <c r="A2" s="30"/>
      <c r="B2" s="24"/>
      <c r="C2" s="5"/>
      <c r="D2" s="5"/>
      <c r="E2" s="5"/>
      <c r="F2" s="5"/>
      <c r="G2" s="5"/>
      <c r="H2" s="5"/>
      <c r="I2" s="5"/>
      <c r="J2" s="5"/>
      <c r="K2" s="12"/>
      <c r="L2" s="6"/>
      <c r="M2" s="6"/>
      <c r="N2" s="6"/>
      <c r="O2" s="6"/>
      <c r="P2" s="25"/>
    </row>
    <row r="3" spans="1:19" ht="111.6" customHeight="1" x14ac:dyDescent="0.2">
      <c r="A3" s="7" t="s">
        <v>61</v>
      </c>
      <c r="B3" s="71" t="s">
        <v>6</v>
      </c>
      <c r="C3" s="72"/>
      <c r="D3" s="72"/>
      <c r="E3" s="72"/>
      <c r="F3" s="72"/>
      <c r="G3" s="72"/>
      <c r="H3" s="72"/>
      <c r="I3" s="72"/>
      <c r="J3" s="76"/>
      <c r="K3" s="13" t="s">
        <v>7</v>
      </c>
      <c r="L3" s="13" t="s">
        <v>136</v>
      </c>
      <c r="M3" s="13" t="s">
        <v>135</v>
      </c>
      <c r="N3" s="13" t="s">
        <v>134</v>
      </c>
      <c r="O3" s="13" t="s">
        <v>137</v>
      </c>
      <c r="P3" s="13" t="s">
        <v>9</v>
      </c>
      <c r="Q3" s="42" t="s">
        <v>8</v>
      </c>
      <c r="R3" s="13" t="s">
        <v>10</v>
      </c>
    </row>
    <row r="4" spans="1:19" x14ac:dyDescent="0.2">
      <c r="A4" s="7" t="s">
        <v>138</v>
      </c>
      <c r="B4" s="43">
        <v>2</v>
      </c>
      <c r="C4" s="44"/>
      <c r="D4" s="44"/>
      <c r="E4" s="44"/>
      <c r="F4" s="44"/>
      <c r="G4" s="44"/>
      <c r="H4" s="44"/>
      <c r="I4" s="44"/>
      <c r="J4" s="45"/>
      <c r="K4" s="13">
        <v>3</v>
      </c>
      <c r="L4" s="13">
        <v>4</v>
      </c>
      <c r="M4" s="13">
        <v>5</v>
      </c>
      <c r="N4" s="13">
        <v>6</v>
      </c>
      <c r="O4" s="13">
        <v>7</v>
      </c>
      <c r="P4" s="13"/>
      <c r="Q4" s="42">
        <v>8</v>
      </c>
      <c r="R4" s="13">
        <v>9</v>
      </c>
    </row>
    <row r="5" spans="1:19" ht="13.9" customHeight="1" x14ac:dyDescent="0.2">
      <c r="A5" s="26"/>
      <c r="B5" s="77" t="s">
        <v>24</v>
      </c>
      <c r="C5" s="78"/>
      <c r="D5" s="78"/>
      <c r="E5" s="78"/>
      <c r="F5" s="78"/>
      <c r="G5" s="78"/>
      <c r="H5" s="78"/>
      <c r="I5" s="78"/>
      <c r="J5" s="79"/>
      <c r="K5" s="11"/>
      <c r="L5" s="11"/>
      <c r="M5" s="11"/>
      <c r="N5" s="11"/>
      <c r="O5" s="8"/>
      <c r="P5" s="8"/>
      <c r="Q5" s="8"/>
      <c r="R5" s="8"/>
    </row>
    <row r="6" spans="1:19" ht="13.9" customHeight="1" x14ac:dyDescent="0.2">
      <c r="A6" s="31" t="s">
        <v>85</v>
      </c>
      <c r="B6" s="29" t="s">
        <v>62</v>
      </c>
      <c r="C6" s="29"/>
      <c r="D6" s="29"/>
      <c r="E6" s="29"/>
      <c r="F6" s="29"/>
      <c r="G6" s="29"/>
      <c r="H6" s="29"/>
      <c r="I6" s="29"/>
      <c r="J6" s="29"/>
      <c r="K6" s="14"/>
      <c r="L6" s="14"/>
      <c r="M6" s="14"/>
      <c r="N6" s="14"/>
      <c r="O6" s="9"/>
      <c r="P6" s="9"/>
      <c r="Q6" s="9"/>
      <c r="R6" s="9"/>
      <c r="S6" s="1"/>
    </row>
    <row r="7" spans="1:19" ht="135" customHeight="1" x14ac:dyDescent="0.2">
      <c r="A7" s="32" t="s">
        <v>86</v>
      </c>
      <c r="B7" s="73" t="s">
        <v>76</v>
      </c>
      <c r="C7" s="74"/>
      <c r="D7" s="74"/>
      <c r="E7" s="74"/>
      <c r="F7" s="74"/>
      <c r="G7" s="74"/>
      <c r="H7" s="74"/>
      <c r="I7" s="74"/>
      <c r="J7" s="75"/>
      <c r="K7" s="14" t="s">
        <v>55</v>
      </c>
      <c r="L7" s="14" t="s">
        <v>147</v>
      </c>
      <c r="M7" s="14" t="s">
        <v>149</v>
      </c>
      <c r="N7" s="14">
        <v>0.04</v>
      </c>
      <c r="O7" s="47">
        <f>N7*40000</f>
        <v>1600</v>
      </c>
      <c r="P7" s="9">
        <f>N7*1.05</f>
        <v>4.2000000000000003E-2</v>
      </c>
      <c r="Q7" s="9">
        <v>5</v>
      </c>
      <c r="R7" s="47">
        <f>O7*1.05</f>
        <v>1680</v>
      </c>
      <c r="S7" s="1"/>
    </row>
    <row r="8" spans="1:19" ht="69.75" customHeight="1" x14ac:dyDescent="0.2">
      <c r="A8" s="32" t="s">
        <v>87</v>
      </c>
      <c r="B8" s="73" t="s">
        <v>63</v>
      </c>
      <c r="C8" s="74"/>
      <c r="D8" s="74"/>
      <c r="E8" s="74"/>
      <c r="F8" s="74"/>
      <c r="G8" s="74"/>
      <c r="H8" s="74"/>
      <c r="I8" s="74"/>
      <c r="J8" s="75"/>
      <c r="K8" s="14" t="s">
        <v>13</v>
      </c>
      <c r="L8" s="14" t="s">
        <v>148</v>
      </c>
      <c r="M8" s="14" t="s">
        <v>150</v>
      </c>
      <c r="N8" s="14">
        <v>0.15</v>
      </c>
      <c r="O8" s="47">
        <f>N8*5000</f>
        <v>750</v>
      </c>
      <c r="P8" s="9">
        <f>N8*1.05</f>
        <v>0.1575</v>
      </c>
      <c r="Q8" s="9">
        <v>5</v>
      </c>
      <c r="R8" s="47">
        <f>O8*1.05</f>
        <v>787.5</v>
      </c>
      <c r="S8" s="1"/>
    </row>
    <row r="9" spans="1:19" ht="121.5" customHeight="1" x14ac:dyDescent="0.2">
      <c r="A9" s="32" t="s">
        <v>88</v>
      </c>
      <c r="B9" s="29" t="s">
        <v>64</v>
      </c>
      <c r="C9" s="29"/>
      <c r="D9" s="29"/>
      <c r="E9" s="29"/>
      <c r="F9" s="29"/>
      <c r="G9" s="29"/>
      <c r="H9" s="29"/>
      <c r="I9" s="29"/>
      <c r="J9" s="29"/>
      <c r="K9" s="14" t="s">
        <v>5</v>
      </c>
      <c r="L9" s="14" t="s">
        <v>148</v>
      </c>
      <c r="M9" s="14" t="s">
        <v>150</v>
      </c>
      <c r="N9" s="14">
        <v>0.15</v>
      </c>
      <c r="O9" s="47">
        <f>N9*2000</f>
        <v>300</v>
      </c>
      <c r="P9" s="9">
        <f>N9*1.05</f>
        <v>0.1575</v>
      </c>
      <c r="Q9" s="9">
        <v>5</v>
      </c>
      <c r="R9" s="47">
        <f>O9*1.05</f>
        <v>315</v>
      </c>
      <c r="S9" s="1"/>
    </row>
    <row r="10" spans="1:19" ht="15" customHeight="1" x14ac:dyDescent="0.2">
      <c r="A10" s="32"/>
      <c r="B10" s="35" t="s">
        <v>89</v>
      </c>
      <c r="C10" s="29"/>
      <c r="D10" s="29"/>
      <c r="E10" s="29"/>
      <c r="F10" s="29"/>
      <c r="G10" s="29"/>
      <c r="H10" s="29"/>
      <c r="I10" s="29"/>
      <c r="J10" s="29"/>
      <c r="K10" s="36"/>
      <c r="L10" s="36"/>
      <c r="M10" s="36"/>
      <c r="N10" s="36"/>
      <c r="O10" s="50">
        <f>SUM(O7:O9)</f>
        <v>2650</v>
      </c>
      <c r="P10" s="37"/>
      <c r="Q10" s="38"/>
      <c r="R10" s="51">
        <f>SUM(R7:R9)</f>
        <v>2782.5</v>
      </c>
      <c r="S10" s="1"/>
    </row>
    <row r="11" spans="1:19" ht="78.75" customHeight="1" x14ac:dyDescent="0.2">
      <c r="A11" s="31" t="s">
        <v>90</v>
      </c>
      <c r="B11" s="29" t="s">
        <v>25</v>
      </c>
      <c r="C11" s="29"/>
      <c r="D11" s="29"/>
      <c r="E11" s="29"/>
      <c r="F11" s="29"/>
      <c r="G11" s="29"/>
      <c r="H11" s="29"/>
      <c r="I11" s="29"/>
      <c r="J11" s="29"/>
      <c r="K11" s="14" t="s">
        <v>26</v>
      </c>
      <c r="L11" s="14" t="s">
        <v>152</v>
      </c>
      <c r="M11" s="14" t="s">
        <v>151</v>
      </c>
      <c r="N11" s="14">
        <v>0.09</v>
      </c>
      <c r="O11" s="47">
        <f>N11*100000</f>
        <v>9000</v>
      </c>
      <c r="P11" s="9">
        <f>N11*1.05</f>
        <v>9.4500000000000001E-2</v>
      </c>
      <c r="Q11" s="9">
        <v>5</v>
      </c>
      <c r="R11" s="47">
        <f>O11*1.05</f>
        <v>9450</v>
      </c>
      <c r="S11" s="1"/>
    </row>
    <row r="12" spans="1:19" ht="16.5" customHeight="1" x14ac:dyDescent="0.2"/>
    <row r="13" spans="1:19" ht="14.25" customHeight="1" x14ac:dyDescent="0.2"/>
  </sheetData>
  <mergeCells count="4">
    <mergeCell ref="B7:J7"/>
    <mergeCell ref="B8:J8"/>
    <mergeCell ref="B3:J3"/>
    <mergeCell ref="B5:J5"/>
  </mergeCells>
  <phoneticPr fontId="9" type="noConversion"/>
  <pageMargins left="0.11811023622047245" right="0.11811023622047245" top="0.35433070866141736" bottom="0.15748031496062992" header="0.31496062992125984" footer="0.31496062992125984"/>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8"/>
  <sheetViews>
    <sheetView tabSelected="1" zoomScale="85" zoomScaleNormal="85" workbookViewId="0">
      <selection activeCell="A7" sqref="A7:XFD9"/>
    </sheetView>
  </sheetViews>
  <sheetFormatPr defaultColWidth="9.140625" defaultRowHeight="12.75" x14ac:dyDescent="0.2"/>
  <cols>
    <col min="1" max="1" width="9.140625" style="2"/>
    <col min="2" max="2" width="66.42578125" style="1" customWidth="1"/>
    <col min="3" max="3" width="9.140625" style="1" hidden="1" customWidth="1"/>
    <col min="4" max="4" width="7.42578125" style="1" hidden="1" customWidth="1"/>
    <col min="5" max="9" width="9.140625" style="1" hidden="1" customWidth="1"/>
    <col min="10" max="10" width="6" style="1" hidden="1" customWidth="1"/>
    <col min="11" max="11" width="12.28515625" style="1" customWidth="1"/>
    <col min="12" max="12" width="16.42578125" style="1" customWidth="1"/>
    <col min="13" max="13" width="20.28515625" style="2" customWidth="1"/>
    <col min="14" max="14" width="12.5703125" style="2" customWidth="1"/>
    <col min="15" max="15" width="12.28515625" style="2" customWidth="1"/>
    <col min="16" max="16" width="8.42578125" style="2" customWidth="1"/>
    <col min="17" max="17" width="12.7109375" style="2" customWidth="1"/>
    <col min="18" max="16384" width="9.140625" style="2"/>
  </cols>
  <sheetData>
    <row r="1" spans="1:19" s="16" customFormat="1" ht="22.5" x14ac:dyDescent="0.2">
      <c r="A1" s="3"/>
      <c r="B1" s="4" t="s">
        <v>133</v>
      </c>
      <c r="C1" s="5"/>
      <c r="D1" s="5"/>
      <c r="E1" s="5"/>
      <c r="F1" s="5"/>
      <c r="G1" s="5"/>
      <c r="H1" s="5"/>
      <c r="I1" s="5"/>
      <c r="J1" s="5"/>
      <c r="K1" s="12"/>
      <c r="L1" s="5"/>
      <c r="M1" s="6"/>
      <c r="N1" s="6"/>
      <c r="O1" s="4"/>
    </row>
    <row r="2" spans="1:19" x14ac:dyDescent="0.2">
      <c r="A2" s="3"/>
      <c r="B2" s="24"/>
      <c r="C2" s="5"/>
      <c r="D2" s="5"/>
      <c r="E2" s="5"/>
      <c r="F2" s="5"/>
      <c r="G2" s="5"/>
      <c r="H2" s="5"/>
      <c r="I2" s="5"/>
      <c r="J2" s="5"/>
      <c r="K2" s="12"/>
      <c r="L2" s="5"/>
      <c r="M2" s="6"/>
      <c r="N2" s="6"/>
      <c r="O2" s="6"/>
      <c r="P2" s="25"/>
    </row>
    <row r="3" spans="1:19" ht="108" customHeight="1" x14ac:dyDescent="0.2">
      <c r="A3" s="7" t="s">
        <v>61</v>
      </c>
      <c r="B3" s="69" t="s">
        <v>6</v>
      </c>
      <c r="C3" s="70"/>
      <c r="D3" s="70"/>
      <c r="E3" s="70"/>
      <c r="F3" s="70"/>
      <c r="G3" s="70"/>
      <c r="H3" s="70"/>
      <c r="I3" s="70"/>
      <c r="J3" s="70"/>
      <c r="K3" s="13" t="s">
        <v>7</v>
      </c>
      <c r="L3" s="13" t="s">
        <v>136</v>
      </c>
      <c r="M3" s="13" t="s">
        <v>135</v>
      </c>
      <c r="N3" s="13" t="s">
        <v>134</v>
      </c>
      <c r="O3" s="13" t="s">
        <v>137</v>
      </c>
      <c r="P3" s="13" t="s">
        <v>8</v>
      </c>
      <c r="Q3" s="42" t="s">
        <v>10</v>
      </c>
    </row>
    <row r="4" spans="1:19" x14ac:dyDescent="0.2">
      <c r="A4" s="7" t="s">
        <v>138</v>
      </c>
      <c r="B4" s="83">
        <v>2</v>
      </c>
      <c r="C4" s="84"/>
      <c r="D4" s="84"/>
      <c r="E4" s="84"/>
      <c r="F4" s="84"/>
      <c r="G4" s="84"/>
      <c r="H4" s="84"/>
      <c r="I4" s="84"/>
      <c r="J4" s="85"/>
      <c r="K4" s="13">
        <v>3</v>
      </c>
      <c r="L4" s="13">
        <v>4</v>
      </c>
      <c r="M4" s="13">
        <v>5</v>
      </c>
      <c r="N4" s="13">
        <v>6</v>
      </c>
      <c r="O4" s="13">
        <v>7</v>
      </c>
      <c r="P4" s="13">
        <v>8</v>
      </c>
      <c r="Q4" s="42">
        <v>9</v>
      </c>
    </row>
    <row r="5" spans="1:19" ht="21.75" customHeight="1" x14ac:dyDescent="0.2">
      <c r="A5" s="26"/>
      <c r="B5" s="86" t="s">
        <v>27</v>
      </c>
      <c r="C5" s="86"/>
      <c r="D5" s="86"/>
      <c r="E5" s="86"/>
      <c r="F5" s="86"/>
      <c r="G5" s="86"/>
      <c r="H5" s="86"/>
      <c r="I5" s="86"/>
      <c r="J5" s="86"/>
      <c r="K5" s="27"/>
      <c r="L5" s="101"/>
      <c r="M5" s="28"/>
      <c r="N5" s="28"/>
      <c r="O5" s="28"/>
      <c r="P5" s="28"/>
      <c r="Q5" s="28"/>
      <c r="R5" s="1"/>
      <c r="S5" s="1"/>
    </row>
    <row r="6" spans="1:19" ht="60" customHeight="1" x14ac:dyDescent="0.2">
      <c r="A6" s="31" t="s">
        <v>91</v>
      </c>
      <c r="B6" s="67" t="s">
        <v>28</v>
      </c>
      <c r="C6" s="67"/>
      <c r="D6" s="67"/>
      <c r="E6" s="67"/>
      <c r="F6" s="67"/>
      <c r="G6" s="67"/>
      <c r="H6" s="67"/>
      <c r="I6" s="67"/>
      <c r="J6" s="67"/>
      <c r="K6" s="14"/>
      <c r="L6" s="29"/>
      <c r="M6" s="9"/>
      <c r="N6" s="9"/>
      <c r="O6" s="9"/>
      <c r="P6" s="9"/>
      <c r="Q6" s="9"/>
    </row>
    <row r="7" spans="1:19" ht="25.5" x14ac:dyDescent="0.2">
      <c r="A7" s="32" t="s">
        <v>92</v>
      </c>
      <c r="B7" s="67" t="s">
        <v>43</v>
      </c>
      <c r="C7" s="67"/>
      <c r="D7" s="67"/>
      <c r="E7" s="67"/>
      <c r="F7" s="67"/>
      <c r="G7" s="67"/>
      <c r="H7" s="67"/>
      <c r="I7" s="67"/>
      <c r="J7" s="67"/>
      <c r="K7" s="14" t="s">
        <v>15</v>
      </c>
      <c r="L7" s="29" t="s">
        <v>153</v>
      </c>
      <c r="M7" s="14" t="s">
        <v>156</v>
      </c>
      <c r="N7" s="14">
        <v>0.44</v>
      </c>
      <c r="O7" s="47">
        <f>N7*3500</f>
        <v>1540</v>
      </c>
      <c r="P7" s="9">
        <v>5</v>
      </c>
      <c r="Q7" s="47">
        <f>O7*1.05</f>
        <v>1617</v>
      </c>
    </row>
    <row r="8" spans="1:19" ht="25.5" x14ac:dyDescent="0.2">
      <c r="A8" s="32" t="s">
        <v>93</v>
      </c>
      <c r="B8" s="67" t="s">
        <v>44</v>
      </c>
      <c r="C8" s="67"/>
      <c r="D8" s="67"/>
      <c r="E8" s="67"/>
      <c r="F8" s="67"/>
      <c r="G8" s="67"/>
      <c r="H8" s="67"/>
      <c r="I8" s="67"/>
      <c r="J8" s="67"/>
      <c r="K8" s="14" t="s">
        <v>2</v>
      </c>
      <c r="L8" s="29" t="s">
        <v>154</v>
      </c>
      <c r="M8" s="14" t="s">
        <v>157</v>
      </c>
      <c r="N8" s="10">
        <v>0.43999999999999995</v>
      </c>
      <c r="O8" s="47">
        <f>N8*120</f>
        <v>52.8</v>
      </c>
      <c r="P8" s="9">
        <v>5</v>
      </c>
      <c r="Q8" s="47">
        <f>O8*1.05</f>
        <v>55.44</v>
      </c>
    </row>
    <row r="9" spans="1:19" ht="25.5" x14ac:dyDescent="0.2">
      <c r="A9" s="32" t="s">
        <v>94</v>
      </c>
      <c r="B9" s="67" t="s">
        <v>45</v>
      </c>
      <c r="C9" s="67"/>
      <c r="D9" s="67"/>
      <c r="E9" s="67"/>
      <c r="F9" s="67"/>
      <c r="G9" s="67"/>
      <c r="H9" s="67"/>
      <c r="I9" s="67"/>
      <c r="J9" s="67"/>
      <c r="K9" s="14" t="s">
        <v>2</v>
      </c>
      <c r="L9" s="29" t="s">
        <v>155</v>
      </c>
      <c r="M9" s="14" t="s">
        <v>158</v>
      </c>
      <c r="N9" s="53">
        <v>1.8</v>
      </c>
      <c r="O9" s="47">
        <f>N9*120</f>
        <v>216</v>
      </c>
      <c r="P9" s="9">
        <v>5</v>
      </c>
      <c r="Q9" s="47">
        <f>O9*1.05</f>
        <v>226.8</v>
      </c>
    </row>
    <row r="10" spans="1:19" ht="14.25" customHeight="1" x14ac:dyDescent="0.2">
      <c r="A10" s="39"/>
      <c r="B10" s="80" t="s">
        <v>95</v>
      </c>
      <c r="C10" s="81"/>
      <c r="D10" s="81"/>
      <c r="E10" s="81"/>
      <c r="F10" s="81"/>
      <c r="G10" s="81"/>
      <c r="H10" s="81"/>
      <c r="I10" s="81"/>
      <c r="J10" s="82"/>
      <c r="K10" s="40"/>
      <c r="L10" s="102"/>
      <c r="M10" s="38"/>
      <c r="N10" s="38"/>
      <c r="O10" s="52">
        <f>SUM(O7:O9)</f>
        <v>1808.8</v>
      </c>
      <c r="P10" s="38"/>
      <c r="Q10" s="52">
        <f>SUM(Q7:Q9)</f>
        <v>1899.24</v>
      </c>
    </row>
    <row r="11" spans="1:19" ht="15" customHeight="1" x14ac:dyDescent="0.2">
      <c r="A11" s="31" t="s">
        <v>96</v>
      </c>
      <c r="B11" s="91" t="s">
        <v>68</v>
      </c>
      <c r="C11" s="92"/>
      <c r="D11" s="92"/>
      <c r="E11" s="92"/>
      <c r="F11" s="92"/>
      <c r="G11" s="92"/>
      <c r="H11" s="92"/>
      <c r="I11" s="92"/>
      <c r="J11" s="93"/>
      <c r="K11" s="14"/>
      <c r="L11" s="29"/>
      <c r="M11" s="9"/>
      <c r="N11" s="9"/>
      <c r="O11" s="9"/>
      <c r="P11" s="9"/>
      <c r="Q11" s="9"/>
    </row>
    <row r="12" spans="1:19" ht="96.75" customHeight="1" x14ac:dyDescent="0.2">
      <c r="A12" s="32" t="s">
        <v>97</v>
      </c>
      <c r="B12" s="91" t="s">
        <v>65</v>
      </c>
      <c r="C12" s="92"/>
      <c r="D12" s="92"/>
      <c r="E12" s="92"/>
      <c r="F12" s="92"/>
      <c r="G12" s="92"/>
      <c r="H12" s="92"/>
      <c r="I12" s="92"/>
      <c r="J12" s="93"/>
      <c r="K12" s="14" t="s">
        <v>5</v>
      </c>
      <c r="L12" s="29" t="s">
        <v>160</v>
      </c>
      <c r="M12" s="14" t="s">
        <v>161</v>
      </c>
      <c r="N12" s="55">
        <v>1.3</v>
      </c>
      <c r="O12" s="47">
        <f>N12*2000</f>
        <v>2600</v>
      </c>
      <c r="P12" s="9">
        <v>5</v>
      </c>
      <c r="Q12" s="47">
        <f>O12*1.05</f>
        <v>2730</v>
      </c>
    </row>
    <row r="13" spans="1:19" ht="96" customHeight="1" x14ac:dyDescent="0.2">
      <c r="A13" s="32" t="s">
        <v>98</v>
      </c>
      <c r="B13" s="67" t="s">
        <v>66</v>
      </c>
      <c r="C13" s="67"/>
      <c r="D13" s="67"/>
      <c r="E13" s="67"/>
      <c r="F13" s="67"/>
      <c r="G13" s="67"/>
      <c r="H13" s="67"/>
      <c r="I13" s="67"/>
      <c r="J13" s="67"/>
      <c r="K13" s="14" t="s">
        <v>3</v>
      </c>
      <c r="L13" s="29" t="s">
        <v>159</v>
      </c>
      <c r="M13" s="14" t="s">
        <v>162</v>
      </c>
      <c r="N13" s="53">
        <v>1.4</v>
      </c>
      <c r="O13" s="47">
        <f>N13*3000</f>
        <v>4200</v>
      </c>
      <c r="P13" s="9">
        <v>5</v>
      </c>
      <c r="Q13" s="47">
        <f>O13*1.05</f>
        <v>4410</v>
      </c>
    </row>
    <row r="14" spans="1:19" ht="18" customHeight="1" x14ac:dyDescent="0.2">
      <c r="A14" s="39"/>
      <c r="B14" s="80" t="s">
        <v>99</v>
      </c>
      <c r="C14" s="81"/>
      <c r="D14" s="81"/>
      <c r="E14" s="81"/>
      <c r="F14" s="81"/>
      <c r="G14" s="81"/>
      <c r="H14" s="81"/>
      <c r="I14" s="81"/>
      <c r="J14" s="82"/>
      <c r="K14" s="36"/>
      <c r="L14" s="103"/>
      <c r="M14" s="37"/>
      <c r="N14" s="37"/>
      <c r="O14" s="51">
        <f>SUM(O12:O13)</f>
        <v>6800</v>
      </c>
      <c r="P14" s="54"/>
      <c r="Q14" s="51">
        <f>SUM(Q12:Q13)</f>
        <v>7140</v>
      </c>
    </row>
    <row r="15" spans="1:19" ht="14.25" customHeight="1" x14ac:dyDescent="0.2">
      <c r="A15" s="31" t="s">
        <v>100</v>
      </c>
      <c r="B15" s="91" t="s">
        <v>67</v>
      </c>
      <c r="C15" s="92"/>
      <c r="D15" s="92"/>
      <c r="E15" s="92"/>
      <c r="F15" s="92"/>
      <c r="G15" s="92"/>
      <c r="H15" s="92"/>
      <c r="I15" s="92"/>
      <c r="J15" s="93"/>
      <c r="K15" s="14"/>
      <c r="L15" s="29"/>
      <c r="M15" s="9"/>
      <c r="N15" s="9"/>
      <c r="O15" s="9"/>
      <c r="P15" s="9"/>
      <c r="Q15" s="9"/>
    </row>
    <row r="16" spans="1:19" ht="84" customHeight="1" x14ac:dyDescent="0.2">
      <c r="A16" s="32" t="s">
        <v>101</v>
      </c>
      <c r="B16" s="100" t="s">
        <v>46</v>
      </c>
      <c r="C16" s="100"/>
      <c r="D16" s="100"/>
      <c r="E16" s="100"/>
      <c r="F16" s="100"/>
      <c r="G16" s="100"/>
      <c r="H16" s="100"/>
      <c r="I16" s="100"/>
      <c r="J16" s="100"/>
      <c r="K16" s="14" t="s">
        <v>3</v>
      </c>
      <c r="L16" s="29" t="s">
        <v>175</v>
      </c>
      <c r="M16" s="14" t="s">
        <v>163</v>
      </c>
      <c r="N16" s="53">
        <v>0.91999999999999993</v>
      </c>
      <c r="O16" s="47">
        <f>N16*3000</f>
        <v>2760</v>
      </c>
      <c r="P16" s="9">
        <v>5</v>
      </c>
      <c r="Q16" s="47">
        <f>O16*1.05</f>
        <v>2898</v>
      </c>
    </row>
    <row r="17" spans="1:17" ht="81.75" customHeight="1" x14ac:dyDescent="0.2">
      <c r="A17" s="32" t="s">
        <v>102</v>
      </c>
      <c r="B17" s="67" t="s">
        <v>52</v>
      </c>
      <c r="C17" s="67"/>
      <c r="D17" s="67"/>
      <c r="E17" s="67"/>
      <c r="F17" s="67"/>
      <c r="G17" s="67"/>
      <c r="H17" s="67"/>
      <c r="I17" s="67"/>
      <c r="J17" s="67"/>
      <c r="K17" s="14" t="s">
        <v>14</v>
      </c>
      <c r="L17" s="29" t="s">
        <v>176</v>
      </c>
      <c r="M17" s="14" t="s">
        <v>165</v>
      </c>
      <c r="N17" s="53">
        <v>1.7999999999999998</v>
      </c>
      <c r="O17" s="47">
        <f>N17*500</f>
        <v>899.99999999999989</v>
      </c>
      <c r="P17" s="9">
        <v>5</v>
      </c>
      <c r="Q17" s="47">
        <f>O17*1.05</f>
        <v>944.99999999999989</v>
      </c>
    </row>
    <row r="18" spans="1:17" ht="54" customHeight="1" x14ac:dyDescent="0.2">
      <c r="A18" s="32" t="s">
        <v>103</v>
      </c>
      <c r="B18" s="91" t="s">
        <v>48</v>
      </c>
      <c r="C18" s="92"/>
      <c r="D18" s="92"/>
      <c r="E18" s="92"/>
      <c r="F18" s="92"/>
      <c r="G18" s="92"/>
      <c r="H18" s="92"/>
      <c r="I18" s="92"/>
      <c r="J18" s="93"/>
      <c r="K18" s="14" t="s">
        <v>12</v>
      </c>
      <c r="L18" s="29" t="s">
        <v>177</v>
      </c>
      <c r="M18" s="14" t="s">
        <v>166</v>
      </c>
      <c r="N18" s="53">
        <v>1.3</v>
      </c>
      <c r="O18" s="47">
        <f>N18*200</f>
        <v>260</v>
      </c>
      <c r="P18" s="9">
        <v>5</v>
      </c>
      <c r="Q18" s="47">
        <f t="shared" ref="Q18:Q28" si="0">O18*1.05</f>
        <v>273</v>
      </c>
    </row>
    <row r="19" spans="1:17" ht="84" customHeight="1" x14ac:dyDescent="0.2">
      <c r="A19" s="32" t="s">
        <v>104</v>
      </c>
      <c r="B19" s="90" t="s">
        <v>34</v>
      </c>
      <c r="C19" s="90"/>
      <c r="D19" s="90"/>
      <c r="E19" s="90"/>
      <c r="F19" s="90"/>
      <c r="G19" s="90"/>
      <c r="H19" s="90"/>
      <c r="I19" s="90"/>
      <c r="J19" s="90"/>
      <c r="K19" s="14"/>
      <c r="L19" s="29"/>
      <c r="M19" s="14" t="s">
        <v>164</v>
      </c>
      <c r="N19" s="53"/>
      <c r="O19" s="47"/>
      <c r="P19" s="9"/>
      <c r="Q19" s="47"/>
    </row>
    <row r="20" spans="1:17" ht="25.5" x14ac:dyDescent="0.2">
      <c r="A20" s="32" t="s">
        <v>105</v>
      </c>
      <c r="B20" s="90" t="s">
        <v>35</v>
      </c>
      <c r="C20" s="90"/>
      <c r="D20" s="90"/>
      <c r="E20" s="90"/>
      <c r="F20" s="90"/>
      <c r="G20" s="90"/>
      <c r="H20" s="90"/>
      <c r="I20" s="90"/>
      <c r="J20" s="90"/>
      <c r="K20" s="14" t="s">
        <v>30</v>
      </c>
      <c r="L20" s="29" t="s">
        <v>178</v>
      </c>
      <c r="M20" s="14" t="s">
        <v>167</v>
      </c>
      <c r="N20" s="53">
        <v>0.22999999999999998</v>
      </c>
      <c r="O20" s="47">
        <f>N20*16000</f>
        <v>3679.9999999999995</v>
      </c>
      <c r="P20" s="9">
        <v>5</v>
      </c>
      <c r="Q20" s="47">
        <f t="shared" si="0"/>
        <v>3863.9999999999995</v>
      </c>
    </row>
    <row r="21" spans="1:17" ht="25.5" x14ac:dyDescent="0.2">
      <c r="A21" s="32" t="s">
        <v>106</v>
      </c>
      <c r="B21" s="90" t="s">
        <v>36</v>
      </c>
      <c r="C21" s="90"/>
      <c r="D21" s="90"/>
      <c r="E21" s="90"/>
      <c r="F21" s="90"/>
      <c r="G21" s="90"/>
      <c r="H21" s="90"/>
      <c r="I21" s="90"/>
      <c r="J21" s="90"/>
      <c r="K21" s="14" t="s">
        <v>56</v>
      </c>
      <c r="L21" s="29" t="s">
        <v>179</v>
      </c>
      <c r="M21" s="14" t="s">
        <v>168</v>
      </c>
      <c r="N21" s="53">
        <v>0.28000000000000003</v>
      </c>
      <c r="O21" s="47">
        <f>N21*25000</f>
        <v>7000.0000000000009</v>
      </c>
      <c r="P21" s="9">
        <v>5</v>
      </c>
      <c r="Q21" s="47">
        <f t="shared" si="0"/>
        <v>7350.0000000000009</v>
      </c>
    </row>
    <row r="22" spans="1:17" ht="25.5" x14ac:dyDescent="0.2">
      <c r="A22" s="32" t="s">
        <v>107</v>
      </c>
      <c r="B22" s="90" t="s">
        <v>37</v>
      </c>
      <c r="C22" s="90"/>
      <c r="D22" s="90"/>
      <c r="E22" s="90"/>
      <c r="F22" s="90"/>
      <c r="G22" s="90"/>
      <c r="H22" s="90"/>
      <c r="I22" s="90"/>
      <c r="J22" s="90"/>
      <c r="K22" s="14" t="s">
        <v>12</v>
      </c>
      <c r="L22" s="29" t="s">
        <v>180</v>
      </c>
      <c r="M22" s="14" t="s">
        <v>169</v>
      </c>
      <c r="N22" s="53">
        <v>0.46</v>
      </c>
      <c r="O22" s="47">
        <f>N22*200</f>
        <v>92</v>
      </c>
      <c r="P22" s="9">
        <v>5</v>
      </c>
      <c r="Q22" s="47">
        <f t="shared" si="0"/>
        <v>96.600000000000009</v>
      </c>
    </row>
    <row r="23" spans="1:17" ht="25.5" x14ac:dyDescent="0.2">
      <c r="A23" s="32" t="s">
        <v>108</v>
      </c>
      <c r="B23" s="90" t="s">
        <v>38</v>
      </c>
      <c r="C23" s="90"/>
      <c r="D23" s="90"/>
      <c r="E23" s="90"/>
      <c r="F23" s="90"/>
      <c r="G23" s="90"/>
      <c r="H23" s="90"/>
      <c r="I23" s="90"/>
      <c r="J23" s="90"/>
      <c r="K23" s="14" t="s">
        <v>5</v>
      </c>
      <c r="L23" s="29" t="s">
        <v>181</v>
      </c>
      <c r="M23" s="14" t="s">
        <v>170</v>
      </c>
      <c r="N23" s="53">
        <v>0.6</v>
      </c>
      <c r="O23" s="47">
        <f>N23*2000</f>
        <v>1200</v>
      </c>
      <c r="P23" s="9">
        <v>5</v>
      </c>
      <c r="Q23" s="47">
        <f t="shared" si="0"/>
        <v>1260</v>
      </c>
    </row>
    <row r="24" spans="1:17" ht="38.25" x14ac:dyDescent="0.2">
      <c r="A24" s="32" t="s">
        <v>109</v>
      </c>
      <c r="B24" s="90" t="s">
        <v>39</v>
      </c>
      <c r="C24" s="90"/>
      <c r="D24" s="90"/>
      <c r="E24" s="90"/>
      <c r="F24" s="90"/>
      <c r="G24" s="90"/>
      <c r="H24" s="90"/>
      <c r="I24" s="90"/>
      <c r="J24" s="90"/>
      <c r="K24" s="14" t="s">
        <v>12</v>
      </c>
      <c r="L24" s="29" t="s">
        <v>182</v>
      </c>
      <c r="M24" s="14" t="s">
        <v>171</v>
      </c>
      <c r="N24" s="53">
        <v>1.1000000000000001</v>
      </c>
      <c r="O24" s="47">
        <f>N24*200</f>
        <v>220.00000000000003</v>
      </c>
      <c r="P24" s="9">
        <v>5</v>
      </c>
      <c r="Q24" s="47">
        <f t="shared" si="0"/>
        <v>231.00000000000003</v>
      </c>
    </row>
    <row r="25" spans="1:17" ht="38.25" x14ac:dyDescent="0.2">
      <c r="A25" s="32" t="s">
        <v>110</v>
      </c>
      <c r="B25" s="90" t="s">
        <v>40</v>
      </c>
      <c r="C25" s="90"/>
      <c r="D25" s="90"/>
      <c r="E25" s="90"/>
      <c r="F25" s="90"/>
      <c r="G25" s="90"/>
      <c r="H25" s="90"/>
      <c r="I25" s="90"/>
      <c r="J25" s="90"/>
      <c r="K25" s="14" t="s">
        <v>14</v>
      </c>
      <c r="L25" s="29" t="s">
        <v>183</v>
      </c>
      <c r="M25" s="14" t="s">
        <v>172</v>
      </c>
      <c r="N25" s="53">
        <v>1.4</v>
      </c>
      <c r="O25" s="47">
        <f>N25*500</f>
        <v>700</v>
      </c>
      <c r="P25" s="9">
        <v>5</v>
      </c>
      <c r="Q25" s="47">
        <f t="shared" si="0"/>
        <v>735</v>
      </c>
    </row>
    <row r="26" spans="1:17" ht="38.25" x14ac:dyDescent="0.2">
      <c r="A26" s="32" t="s">
        <v>111</v>
      </c>
      <c r="B26" s="90" t="s">
        <v>41</v>
      </c>
      <c r="C26" s="90"/>
      <c r="D26" s="90"/>
      <c r="E26" s="90"/>
      <c r="F26" s="90"/>
      <c r="G26" s="90"/>
      <c r="H26" s="90"/>
      <c r="I26" s="90"/>
      <c r="J26" s="90"/>
      <c r="K26" s="14" t="s">
        <v>4</v>
      </c>
      <c r="L26" s="29" t="s">
        <v>184</v>
      </c>
      <c r="M26" s="14" t="s">
        <v>173</v>
      </c>
      <c r="N26" s="53">
        <v>0.39999999999999997</v>
      </c>
      <c r="O26" s="47">
        <f>N26*100</f>
        <v>40</v>
      </c>
      <c r="P26" s="9">
        <v>5</v>
      </c>
      <c r="Q26" s="47">
        <f t="shared" si="0"/>
        <v>42</v>
      </c>
    </row>
    <row r="27" spans="1:17" ht="38.25" x14ac:dyDescent="0.2">
      <c r="A27" s="32" t="s">
        <v>112</v>
      </c>
      <c r="B27" s="91" t="s">
        <v>69</v>
      </c>
      <c r="C27" s="92"/>
      <c r="D27" s="92"/>
      <c r="E27" s="92"/>
      <c r="F27" s="92"/>
      <c r="G27" s="92"/>
      <c r="H27" s="92"/>
      <c r="I27" s="92"/>
      <c r="J27" s="93"/>
      <c r="K27" s="14" t="s">
        <v>1</v>
      </c>
      <c r="L27" s="29" t="s">
        <v>185</v>
      </c>
      <c r="M27" s="14" t="s">
        <v>174</v>
      </c>
      <c r="N27" s="53">
        <v>0.48</v>
      </c>
      <c r="O27" s="47">
        <f>N27*600</f>
        <v>288</v>
      </c>
      <c r="P27" s="9">
        <v>5</v>
      </c>
      <c r="Q27" s="47">
        <f t="shared" si="0"/>
        <v>302.40000000000003</v>
      </c>
    </row>
    <row r="28" spans="1:17" ht="12" customHeight="1" x14ac:dyDescent="0.2">
      <c r="A28" s="39"/>
      <c r="B28" s="80" t="s">
        <v>113</v>
      </c>
      <c r="C28" s="81"/>
      <c r="D28" s="81"/>
      <c r="E28" s="81"/>
      <c r="F28" s="81"/>
      <c r="G28" s="81"/>
      <c r="H28" s="81"/>
      <c r="I28" s="81"/>
      <c r="J28" s="82"/>
      <c r="K28" s="36"/>
      <c r="L28" s="103"/>
      <c r="M28" s="37"/>
      <c r="N28" s="37"/>
      <c r="O28" s="51">
        <f>SUM(O16:O27)</f>
        <v>17140</v>
      </c>
      <c r="P28" s="38"/>
      <c r="Q28" s="56">
        <f t="shared" si="0"/>
        <v>17997</v>
      </c>
    </row>
    <row r="29" spans="1:17" ht="18" customHeight="1" x14ac:dyDescent="0.2">
      <c r="A29" s="31" t="s">
        <v>114</v>
      </c>
      <c r="B29" s="91" t="s">
        <v>70</v>
      </c>
      <c r="C29" s="92"/>
      <c r="D29" s="92"/>
      <c r="E29" s="92"/>
      <c r="F29" s="92"/>
      <c r="G29" s="92"/>
      <c r="H29" s="92"/>
      <c r="I29" s="92"/>
      <c r="J29" s="93"/>
      <c r="K29" s="14"/>
      <c r="L29" s="29"/>
      <c r="M29" s="9"/>
      <c r="N29" s="9"/>
      <c r="O29" s="9"/>
      <c r="P29" s="9"/>
      <c r="Q29" s="9"/>
    </row>
    <row r="30" spans="1:17" ht="106.5" customHeight="1" x14ac:dyDescent="0.2">
      <c r="A30" s="32" t="s">
        <v>115</v>
      </c>
      <c r="B30" s="90" t="s">
        <v>51</v>
      </c>
      <c r="C30" s="90"/>
      <c r="D30" s="90"/>
      <c r="E30" s="90"/>
      <c r="F30" s="90"/>
      <c r="G30" s="90"/>
      <c r="H30" s="90"/>
      <c r="I30" s="90"/>
      <c r="J30" s="90"/>
      <c r="K30" s="14" t="s">
        <v>29</v>
      </c>
      <c r="L30" s="29" t="s">
        <v>193</v>
      </c>
      <c r="M30" s="14" t="s">
        <v>186</v>
      </c>
      <c r="N30" s="53">
        <v>6.9999999999999991</v>
      </c>
      <c r="O30" s="47">
        <f>N30*1000</f>
        <v>6999.9999999999991</v>
      </c>
      <c r="P30" s="9">
        <v>5</v>
      </c>
      <c r="Q30" s="47">
        <f t="shared" ref="Q30:Q32" si="1">O30*1.05</f>
        <v>7349.9999999999991</v>
      </c>
    </row>
    <row r="31" spans="1:17" ht="105" customHeight="1" x14ac:dyDescent="0.2">
      <c r="A31" s="32" t="s">
        <v>116</v>
      </c>
      <c r="B31" s="91" t="s">
        <v>53</v>
      </c>
      <c r="C31" s="92"/>
      <c r="D31" s="92"/>
      <c r="E31" s="92"/>
      <c r="F31" s="92"/>
      <c r="G31" s="92"/>
      <c r="H31" s="92"/>
      <c r="I31" s="92"/>
      <c r="J31" s="93"/>
      <c r="K31" s="14" t="s">
        <v>0</v>
      </c>
      <c r="L31" s="29" t="s">
        <v>194</v>
      </c>
      <c r="M31" s="14" t="s">
        <v>187</v>
      </c>
      <c r="N31" s="53">
        <v>6.9999999999999991</v>
      </c>
      <c r="O31" s="47">
        <f>N31*400</f>
        <v>2799.9999999999995</v>
      </c>
      <c r="P31" s="9">
        <v>5</v>
      </c>
      <c r="Q31" s="47">
        <f t="shared" si="1"/>
        <v>2939.9999999999995</v>
      </c>
    </row>
    <row r="32" spans="1:17" ht="55.5" customHeight="1" x14ac:dyDescent="0.2">
      <c r="A32" s="32" t="s">
        <v>117</v>
      </c>
      <c r="B32" s="91" t="s">
        <v>54</v>
      </c>
      <c r="C32" s="92"/>
      <c r="D32" s="92"/>
      <c r="E32" s="92"/>
      <c r="F32" s="92"/>
      <c r="G32" s="92"/>
      <c r="H32" s="92"/>
      <c r="I32" s="92"/>
      <c r="J32" s="93"/>
      <c r="K32" s="14" t="s">
        <v>4</v>
      </c>
      <c r="L32" s="29" t="s">
        <v>195</v>
      </c>
      <c r="M32" s="14" t="s">
        <v>188</v>
      </c>
      <c r="N32" s="53">
        <v>4.4000000000000004</v>
      </c>
      <c r="O32" s="47">
        <f>N32*100</f>
        <v>440.00000000000006</v>
      </c>
      <c r="P32" s="9">
        <v>5</v>
      </c>
      <c r="Q32" s="47">
        <f t="shared" si="1"/>
        <v>462.00000000000006</v>
      </c>
    </row>
    <row r="33" spans="1:17" ht="15" customHeight="1" x14ac:dyDescent="0.2">
      <c r="A33" s="39"/>
      <c r="B33" s="80" t="s">
        <v>118</v>
      </c>
      <c r="C33" s="81"/>
      <c r="D33" s="81"/>
      <c r="E33" s="81"/>
      <c r="F33" s="81"/>
      <c r="G33" s="81"/>
      <c r="H33" s="81"/>
      <c r="I33" s="81"/>
      <c r="J33" s="82"/>
      <c r="K33" s="36"/>
      <c r="L33" s="103"/>
      <c r="M33" s="37"/>
      <c r="N33" s="37"/>
      <c r="O33" s="50">
        <f>SUM(O30:O32)</f>
        <v>10239.999999999998</v>
      </c>
      <c r="P33" s="38"/>
      <c r="Q33" s="52">
        <f>SUM(Q30:Q32)</f>
        <v>10751.999999999998</v>
      </c>
    </row>
    <row r="34" spans="1:17" ht="21" customHeight="1" x14ac:dyDescent="0.2">
      <c r="A34" s="31" t="s">
        <v>119</v>
      </c>
      <c r="B34" s="91" t="s">
        <v>71</v>
      </c>
      <c r="C34" s="92"/>
      <c r="D34" s="92"/>
      <c r="E34" s="92"/>
      <c r="F34" s="92"/>
      <c r="G34" s="92"/>
      <c r="H34" s="92"/>
      <c r="I34" s="92"/>
      <c r="J34" s="93"/>
      <c r="K34" s="14"/>
      <c r="L34" s="29"/>
      <c r="M34" s="9"/>
      <c r="N34" s="9"/>
      <c r="O34" s="9"/>
      <c r="P34" s="9"/>
      <c r="Q34" s="9"/>
    </row>
    <row r="35" spans="1:17" ht="77.25" customHeight="1" x14ac:dyDescent="0.2">
      <c r="A35" s="32" t="s">
        <v>120</v>
      </c>
      <c r="B35" s="67" t="s">
        <v>47</v>
      </c>
      <c r="C35" s="67"/>
      <c r="D35" s="67"/>
      <c r="E35" s="67"/>
      <c r="F35" s="67"/>
      <c r="G35" s="67"/>
      <c r="H35" s="67"/>
      <c r="I35" s="67"/>
      <c r="J35" s="67"/>
      <c r="K35" s="14" t="s">
        <v>12</v>
      </c>
      <c r="L35" s="29" t="s">
        <v>191</v>
      </c>
      <c r="M35" s="14" t="s">
        <v>189</v>
      </c>
      <c r="N35" s="57">
        <v>10</v>
      </c>
      <c r="O35" s="47">
        <f>N35*200</f>
        <v>2000</v>
      </c>
      <c r="P35" s="9">
        <v>5</v>
      </c>
      <c r="Q35" s="47">
        <f t="shared" ref="Q35:Q36" si="2">O35*1.05</f>
        <v>2100</v>
      </c>
    </row>
    <row r="36" spans="1:17" ht="83.25" customHeight="1" x14ac:dyDescent="0.2">
      <c r="A36" s="32" t="s">
        <v>121</v>
      </c>
      <c r="B36" s="91" t="s">
        <v>31</v>
      </c>
      <c r="C36" s="92"/>
      <c r="D36" s="92"/>
      <c r="E36" s="92"/>
      <c r="F36" s="92"/>
      <c r="G36" s="92"/>
      <c r="H36" s="92"/>
      <c r="I36" s="92"/>
      <c r="J36" s="93"/>
      <c r="K36" s="14" t="s">
        <v>42</v>
      </c>
      <c r="L36" s="29" t="s">
        <v>192</v>
      </c>
      <c r="M36" s="14" t="s">
        <v>190</v>
      </c>
      <c r="N36" s="57">
        <v>40</v>
      </c>
      <c r="O36" s="47">
        <f>N36*50</f>
        <v>2000</v>
      </c>
      <c r="P36" s="9">
        <v>5</v>
      </c>
      <c r="Q36" s="47">
        <f t="shared" si="2"/>
        <v>2100</v>
      </c>
    </row>
    <row r="37" spans="1:17" ht="12.75" customHeight="1" x14ac:dyDescent="0.2">
      <c r="A37" s="39"/>
      <c r="B37" s="80" t="s">
        <v>122</v>
      </c>
      <c r="C37" s="81"/>
      <c r="D37" s="81"/>
      <c r="E37" s="81"/>
      <c r="F37" s="81"/>
      <c r="G37" s="81"/>
      <c r="H37" s="81"/>
      <c r="I37" s="81"/>
      <c r="J37" s="82"/>
      <c r="K37" s="36"/>
      <c r="L37" s="103"/>
      <c r="M37" s="37"/>
      <c r="N37" s="37"/>
      <c r="O37" s="50">
        <f>SUM(O35:O36)</f>
        <v>4000</v>
      </c>
      <c r="P37" s="38"/>
      <c r="Q37" s="52">
        <f>SUM(Q35:Q36)</f>
        <v>4200</v>
      </c>
    </row>
    <row r="38" spans="1:17" ht="16.5" customHeight="1" x14ac:dyDescent="0.2">
      <c r="A38" s="31" t="s">
        <v>123</v>
      </c>
      <c r="B38" s="91" t="s">
        <v>72</v>
      </c>
      <c r="C38" s="92"/>
      <c r="D38" s="92"/>
      <c r="E38" s="92"/>
      <c r="F38" s="92"/>
      <c r="G38" s="92"/>
      <c r="H38" s="92"/>
      <c r="I38" s="92"/>
      <c r="J38" s="93"/>
      <c r="K38" s="14"/>
      <c r="L38" s="29"/>
      <c r="M38" s="9"/>
      <c r="N38" s="9"/>
      <c r="O38" s="9"/>
      <c r="P38" s="9"/>
      <c r="Q38" s="9"/>
    </row>
    <row r="39" spans="1:17" ht="38.25" x14ac:dyDescent="0.2">
      <c r="A39" s="32" t="s">
        <v>124</v>
      </c>
      <c r="B39" s="91" t="s">
        <v>73</v>
      </c>
      <c r="C39" s="92"/>
      <c r="D39" s="92"/>
      <c r="E39" s="92"/>
      <c r="F39" s="92"/>
      <c r="G39" s="92"/>
      <c r="H39" s="92"/>
      <c r="I39" s="92"/>
      <c r="J39" s="93"/>
      <c r="K39" s="14" t="s">
        <v>11</v>
      </c>
      <c r="L39" s="29" t="s">
        <v>195</v>
      </c>
      <c r="M39" s="14" t="s">
        <v>196</v>
      </c>
      <c r="N39" s="53">
        <v>0.85</v>
      </c>
      <c r="O39" s="47">
        <f>N39*1000</f>
        <v>850</v>
      </c>
      <c r="P39" s="9">
        <v>5</v>
      </c>
      <c r="Q39" s="47">
        <f t="shared" ref="Q39:Q40" si="3">O39*1.05</f>
        <v>892.5</v>
      </c>
    </row>
    <row r="40" spans="1:17" ht="38.25" x14ac:dyDescent="0.2">
      <c r="A40" s="32" t="s">
        <v>125</v>
      </c>
      <c r="B40" s="91" t="s">
        <v>74</v>
      </c>
      <c r="C40" s="92"/>
      <c r="D40" s="92"/>
      <c r="E40" s="92"/>
      <c r="F40" s="92"/>
      <c r="G40" s="92"/>
      <c r="H40" s="92"/>
      <c r="I40" s="92"/>
      <c r="J40" s="93"/>
      <c r="K40" s="14" t="s">
        <v>11</v>
      </c>
      <c r="L40" s="29" t="s">
        <v>195</v>
      </c>
      <c r="M40" s="14" t="s">
        <v>197</v>
      </c>
      <c r="N40" s="53">
        <v>0.55000000000000004</v>
      </c>
      <c r="O40" s="47">
        <f>N40*1000</f>
        <v>550</v>
      </c>
      <c r="P40" s="9">
        <v>5</v>
      </c>
      <c r="Q40" s="47">
        <f t="shared" si="3"/>
        <v>577.5</v>
      </c>
    </row>
    <row r="41" spans="1:17" ht="12" customHeight="1" x14ac:dyDescent="0.2">
      <c r="A41" s="39"/>
      <c r="B41" s="80" t="s">
        <v>126</v>
      </c>
      <c r="C41" s="81"/>
      <c r="D41" s="81"/>
      <c r="E41" s="81"/>
      <c r="F41" s="81"/>
      <c r="G41" s="81"/>
      <c r="H41" s="81"/>
      <c r="I41" s="81"/>
      <c r="J41" s="82"/>
      <c r="K41" s="36"/>
      <c r="L41" s="103"/>
      <c r="M41" s="37"/>
      <c r="N41" s="37"/>
      <c r="O41" s="51">
        <f>SUM(O39:O40)</f>
        <v>1400</v>
      </c>
      <c r="P41" s="38"/>
      <c r="Q41" s="52">
        <f>SUM(Q39:Q40)</f>
        <v>1470</v>
      </c>
    </row>
    <row r="42" spans="1:17" ht="16.5" customHeight="1" x14ac:dyDescent="0.2">
      <c r="A42" s="31" t="s">
        <v>127</v>
      </c>
      <c r="B42" s="94" t="s">
        <v>128</v>
      </c>
      <c r="C42" s="95"/>
      <c r="D42" s="95"/>
      <c r="E42" s="95"/>
      <c r="F42" s="95"/>
      <c r="G42" s="95"/>
      <c r="H42" s="95"/>
      <c r="I42" s="95"/>
      <c r="J42" s="96"/>
      <c r="K42" s="14"/>
      <c r="L42" s="29"/>
      <c r="M42" s="9"/>
      <c r="N42" s="9"/>
      <c r="O42" s="9"/>
      <c r="P42" s="9"/>
      <c r="Q42" s="9"/>
    </row>
    <row r="43" spans="1:17" ht="129.75" customHeight="1" x14ac:dyDescent="0.2">
      <c r="A43" s="32" t="s">
        <v>129</v>
      </c>
      <c r="B43" s="97" t="s">
        <v>75</v>
      </c>
      <c r="C43" s="98"/>
      <c r="D43" s="98"/>
      <c r="E43" s="98"/>
      <c r="F43" s="98"/>
      <c r="G43" s="98"/>
      <c r="H43" s="98"/>
      <c r="I43" s="98"/>
      <c r="J43" s="99"/>
      <c r="K43" s="14" t="s">
        <v>32</v>
      </c>
      <c r="L43" s="29" t="s">
        <v>201</v>
      </c>
      <c r="M43" s="14" t="s">
        <v>198</v>
      </c>
      <c r="N43" s="57">
        <v>10.799999999999999</v>
      </c>
      <c r="O43" s="47">
        <f>N43*100</f>
        <v>1080</v>
      </c>
      <c r="P43" s="9">
        <v>5</v>
      </c>
      <c r="Q43" s="47">
        <f t="shared" ref="Q43:Q45" si="4">O43*1.05</f>
        <v>1134</v>
      </c>
    </row>
    <row r="44" spans="1:17" ht="128.25" customHeight="1" x14ac:dyDescent="0.2">
      <c r="A44" s="32" t="s">
        <v>130</v>
      </c>
      <c r="B44" s="91" t="s">
        <v>49</v>
      </c>
      <c r="C44" s="92"/>
      <c r="D44" s="92"/>
      <c r="E44" s="92"/>
      <c r="F44" s="92"/>
      <c r="G44" s="92"/>
      <c r="H44" s="92"/>
      <c r="I44" s="92"/>
      <c r="J44" s="93"/>
      <c r="K44" s="14" t="s">
        <v>33</v>
      </c>
      <c r="L44" s="29" t="s">
        <v>203</v>
      </c>
      <c r="M44" s="14" t="s">
        <v>199</v>
      </c>
      <c r="N44" s="57">
        <v>6.7</v>
      </c>
      <c r="O44" s="47">
        <f>N44*500</f>
        <v>3350</v>
      </c>
      <c r="P44" s="9">
        <v>5</v>
      </c>
      <c r="Q44" s="47">
        <f t="shared" si="4"/>
        <v>3517.5</v>
      </c>
    </row>
    <row r="45" spans="1:17" ht="209.25" customHeight="1" x14ac:dyDescent="0.2">
      <c r="A45" s="32" t="s">
        <v>131</v>
      </c>
      <c r="B45" s="91" t="s">
        <v>50</v>
      </c>
      <c r="C45" s="92"/>
      <c r="D45" s="92"/>
      <c r="E45" s="92"/>
      <c r="F45" s="92"/>
      <c r="G45" s="92"/>
      <c r="H45" s="92"/>
      <c r="I45" s="92"/>
      <c r="J45" s="93"/>
      <c r="K45" s="14" t="s">
        <v>60</v>
      </c>
      <c r="L45" s="29" t="s">
        <v>202</v>
      </c>
      <c r="M45" s="14" t="s">
        <v>200</v>
      </c>
      <c r="N45" s="57">
        <v>4.4999999999999991</v>
      </c>
      <c r="O45" s="47">
        <f>N45*1500</f>
        <v>6749.9999999999991</v>
      </c>
      <c r="P45" s="9">
        <v>5</v>
      </c>
      <c r="Q45" s="47">
        <f t="shared" si="4"/>
        <v>7087.4999999999991</v>
      </c>
    </row>
    <row r="46" spans="1:17" ht="16.5" customHeight="1" x14ac:dyDescent="0.2">
      <c r="A46" s="31"/>
      <c r="B46" s="87" t="s">
        <v>132</v>
      </c>
      <c r="C46" s="88"/>
      <c r="D46" s="88"/>
      <c r="E46" s="88"/>
      <c r="F46" s="88"/>
      <c r="G46" s="88"/>
      <c r="H46" s="88"/>
      <c r="I46" s="88"/>
      <c r="J46" s="89"/>
      <c r="K46" s="36"/>
      <c r="L46" s="103"/>
      <c r="M46" s="37"/>
      <c r="N46" s="37"/>
      <c r="O46" s="59">
        <f>SUM(O43:O45)</f>
        <v>11180</v>
      </c>
      <c r="P46" s="60"/>
      <c r="Q46" s="59">
        <f>SUM(Q43:Q45)</f>
        <v>11739</v>
      </c>
    </row>
    <row r="47" spans="1:17" ht="13.5" customHeight="1" x14ac:dyDescent="0.2"/>
    <row r="48" spans="1:17" x14ac:dyDescent="0.2">
      <c r="O48" s="58" t="s">
        <v>164</v>
      </c>
    </row>
  </sheetData>
  <mergeCells count="44">
    <mergeCell ref="B14:J14"/>
    <mergeCell ref="B11:J11"/>
    <mergeCell ref="B45:J45"/>
    <mergeCell ref="B40:J40"/>
    <mergeCell ref="B38:J38"/>
    <mergeCell ref="B41:J41"/>
    <mergeCell ref="B42:J42"/>
    <mergeCell ref="B43:J43"/>
    <mergeCell ref="B44:J44"/>
    <mergeCell ref="B35:J35"/>
    <mergeCell ref="B13:J13"/>
    <mergeCell ref="B16:J16"/>
    <mergeCell ref="B30:J30"/>
    <mergeCell ref="B39:J39"/>
    <mergeCell ref="B22:J22"/>
    <mergeCell ref="B12:J12"/>
    <mergeCell ref="B19:J19"/>
    <mergeCell ref="B20:J20"/>
    <mergeCell ref="B21:J21"/>
    <mergeCell ref="B17:J17"/>
    <mergeCell ref="B15:J15"/>
    <mergeCell ref="B18:J18"/>
    <mergeCell ref="B37:J37"/>
    <mergeCell ref="B46:J46"/>
    <mergeCell ref="B24:J24"/>
    <mergeCell ref="B23:J23"/>
    <mergeCell ref="B26:J26"/>
    <mergeCell ref="B31:J31"/>
    <mergeCell ref="B32:J32"/>
    <mergeCell ref="B33:J33"/>
    <mergeCell ref="B34:J34"/>
    <mergeCell ref="B36:J36"/>
    <mergeCell ref="B25:J25"/>
    <mergeCell ref="B28:J28"/>
    <mergeCell ref="B27:J27"/>
    <mergeCell ref="B29:J29"/>
    <mergeCell ref="B9:J9"/>
    <mergeCell ref="B10:J10"/>
    <mergeCell ref="B4:J4"/>
    <mergeCell ref="B3:J3"/>
    <mergeCell ref="B5:J5"/>
    <mergeCell ref="B6:J6"/>
    <mergeCell ref="B7:J7"/>
    <mergeCell ref="B8:J8"/>
  </mergeCells>
  <phoneticPr fontId="9" type="noConversion"/>
  <pageMargins left="0.11811023622047245" right="0.11811023622047245" top="0.15748031496062992" bottom="0" header="0.31496062992125984" footer="0.31496062992125984"/>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CH. PIRŠTINĖS</vt:lpstr>
      <vt:lpstr>INDIV.APP</vt:lpstr>
      <vt:lpstr>STERILIOS APP</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Diana Kuzmarskienė</cp:lastModifiedBy>
  <cp:lastPrinted>2023-07-27T12:21:10Z</cp:lastPrinted>
  <dcterms:created xsi:type="dcterms:W3CDTF">2014-09-12T11:27:58Z</dcterms:created>
  <dcterms:modified xsi:type="dcterms:W3CDTF">2023-07-27T12:21:13Z</dcterms:modified>
</cp:coreProperties>
</file>