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fonsas\Desktop\2022 METŲ PIRKIMAI\Geriamas vanduo\"/>
    </mc:Choice>
  </mc:AlternateContent>
  <bookViews>
    <workbookView xWindow="32760" yWindow="32760" windowWidth="28800" windowHeight="12435"/>
  </bookViews>
  <sheets>
    <sheet name="Agreement_Template" sheetId="9" r:id="rId1"/>
    <sheet name="Mapping" sheetId="2" r:id="rId2"/>
    <sheet name="Sheet4" sheetId="16" r:id="rId3"/>
    <sheet name="Lists" sheetId="13" r:id="rId4"/>
    <sheet name="Sheet1" sheetId="12" state="hidden" r:id="rId5"/>
    <sheet name="Kafijas Automati" sheetId="11" state="hidden" r:id="rId6"/>
    <sheet name="HOD Rental Pricing " sheetId="4" state="hidden" r:id="rId7"/>
    <sheet name="Pricing_limits" sheetId="5" state="hidden" r:id="rId8"/>
    <sheet name="PriceList_14_15" sheetId="7" state="hidden" r:id="rId9"/>
    <sheet name="KA Cenas" sheetId="10" state="hidden" r:id="rId10"/>
    <sheet name="Forma Paraugs" sheetId="8" state="hidden" r:id="rId11"/>
    <sheet name="Sheet2" sheetId="14" r:id="rId12"/>
  </sheets>
  <externalReferences>
    <externalReference r:id="rId13"/>
  </externalReferences>
  <definedNames>
    <definedName name="_Fill" localSheetId="0" hidden="1">#REF!</definedName>
    <definedName name="_Fill" localSheetId="10" hidden="1">#REF!</definedName>
    <definedName name="_Fill" localSheetId="6" hidden="1">#REF!</definedName>
    <definedName name="_Fill" hidden="1">#REF!</definedName>
    <definedName name="_xlnm._FilterDatabase" localSheetId="1" hidden="1">Mapping!$A$1:$AE$16</definedName>
    <definedName name="_xlnm._FilterDatabase" localSheetId="8" hidden="1">PriceList_14_15!$A$1:$BO$107</definedName>
    <definedName name="dezinf">#REF!</definedName>
    <definedName name="dezinfek">Sheet4!$A$1:$A$3</definedName>
    <definedName name="List_agreement_Name">OFFSET(Lists!$A$1,1,0,COUNTA(Lists!$A:$A)-1,1)</definedName>
    <definedName name="List_agreement_type">OFFSET(Lists!$C$1,1,0,COUNTA(Lists!$C:$C)-1,1)</definedName>
    <definedName name="List_Delivery_Day">OFFSET(Lists!$G$1,1,0,COUNTA(Lists!$G:$G)-1,1)</definedName>
    <definedName name="List_Delivery_Frequency">OFFSET(Lists!$I$1,1,0,COUNTA(Lists!$I:$I)-1,1)</definedName>
    <definedName name="List_Location">OFFSET(Lists!$E$1,1,0,COUNTA(Lists!$E:$E)-1,1)</definedName>
    <definedName name="List_Payment_Type">OFFSET(Lists!$M$1,1,0,COUNTA(Lists!$M:$M)-1,1)</definedName>
    <definedName name="List_Sales_person">OFFSET(Lists!$K$1,1,0,COUNTA(Lists!$K:$K)-1,1)</definedName>
    <definedName name="Minim">Sheet2!#REF!</definedName>
    <definedName name="Minimalus_pristatymo_kiekis">Sheet2!#REF!</definedName>
    <definedName name="pasirinkite">[1]Sheet3!$A$1:$A$6</definedName>
    <definedName name="pasirinkti">Sheet2!$A$1:$A$15</definedName>
    <definedName name="pasirinkti__min_kiekis_mėn">Sheet2!$A$1:$A$13</definedName>
    <definedName name="pasirinkti__min_kiekis_pristatymui">Sheet2!#REF!</definedName>
    <definedName name="pasirinkti__minimalus_kiekis_kartui">Sheet2!$E$1:$E$17</definedName>
    <definedName name="_xlnm.Print_Area" localSheetId="0">Agreement_Template!$A$1:$H$50</definedName>
    <definedName name="_xlnm.Print_Area" localSheetId="10">'Forma Paraugs'!$A$1:$H$51</definedName>
    <definedName name="Profilaktinis_valymas">Sheet2!$C$1:$C$17</definedName>
    <definedName name="SKU_list" localSheetId="0">OFFSET(Mapping!$D$1,MATCH(Agreement_Template!$A$4,Mapping!$B:$B,0)-1,0,COUNTIF(Mapping!$B:$B,Agreement_Template!$A$4),1)</definedName>
    <definedName name="SKU_list" localSheetId="10">OFFSET(Mapping!$D$1,MATCH('Forma Paraugs'!$A$4,Mapping!$B:$B,0)-1,0,COUNTIF(Mapping!$B:$B,'Forma Paraugs'!$A$4),1)</definedName>
    <definedName name="SKU_List_2">OFFSET(Mapping!$H$1,MATCH(Agreement_Template!$A$4,Mapping!$F:$F,0)-1,0,COUNTIF(Mapping!$F:$F,Agreement_Template!$A$4),1)</definedName>
  </definedNames>
  <calcPr calcId="152511"/>
</workbook>
</file>

<file path=xl/calcChain.xml><?xml version="1.0" encoding="utf-8"?>
<calcChain xmlns="http://schemas.openxmlformats.org/spreadsheetml/2006/main">
  <c r="G33" i="9" l="1"/>
  <c r="H33" i="9" s="1"/>
  <c r="G37" i="9"/>
  <c r="H37" i="9" s="1"/>
  <c r="G36" i="9"/>
  <c r="H36" i="9" s="1"/>
  <c r="E42" i="9"/>
  <c r="A27" i="8"/>
  <c r="E27" i="8" s="1"/>
  <c r="A28" i="8"/>
  <c r="E28" i="8" s="1"/>
  <c r="A29" i="8"/>
  <c r="A30" i="8"/>
  <c r="E30" i="8"/>
  <c r="A31" i="8"/>
  <c r="E31" i="8"/>
  <c r="A35" i="8"/>
  <c r="J35" i="8" s="1"/>
  <c r="C35" i="8"/>
  <c r="A36" i="8"/>
  <c r="C36" i="8" s="1"/>
  <c r="A37" i="8"/>
  <c r="A38" i="8"/>
  <c r="J38" i="8" s="1"/>
  <c r="C38" i="8"/>
  <c r="A39" i="8"/>
  <c r="A40" i="8"/>
  <c r="C40" i="8" s="1"/>
  <c r="J40" i="8"/>
  <c r="E44" i="8"/>
  <c r="F2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C1" i="5"/>
  <c r="C4" i="5"/>
  <c r="D1" i="5"/>
  <c r="E1" i="5"/>
  <c r="E4" i="5" s="1"/>
  <c r="F1" i="5"/>
  <c r="G1" i="5"/>
  <c r="G4" i="5"/>
  <c r="H1" i="5"/>
  <c r="B4" i="5"/>
  <c r="D4" i="5"/>
  <c r="F4" i="5"/>
  <c r="H4" i="5"/>
  <c r="H5" i="5"/>
  <c r="E4" i="4"/>
  <c r="A15" i="4"/>
  <c r="B15" i="4"/>
  <c r="C15" i="4"/>
  <c r="C6" i="4"/>
  <c r="G15" i="4"/>
  <c r="A16" i="4"/>
  <c r="B16" i="4"/>
  <c r="G16" i="4"/>
  <c r="A17" i="4"/>
  <c r="B17" i="4"/>
  <c r="C17" i="4" s="1"/>
  <c r="E17" i="4" s="1"/>
  <c r="G17" i="4"/>
  <c r="A18" i="4"/>
  <c r="B18" i="4"/>
  <c r="C18" i="4" s="1"/>
  <c r="D18" i="4" s="1"/>
  <c r="G18" i="4"/>
  <c r="A19" i="4"/>
  <c r="B19" i="4"/>
  <c r="G19" i="4"/>
  <c r="A20" i="4"/>
  <c r="E22" i="4"/>
  <c r="E24" i="4"/>
  <c r="F24" i="4"/>
  <c r="D24" i="4"/>
  <c r="C25" i="4"/>
  <c r="C26" i="4"/>
  <c r="D26" i="4" s="1"/>
  <c r="C30" i="4"/>
  <c r="E30" i="4" s="1"/>
  <c r="F30" i="4" s="1"/>
  <c r="E34" i="4"/>
  <c r="D36" i="4"/>
  <c r="D37" i="4"/>
  <c r="D38" i="4"/>
  <c r="E38" i="4"/>
  <c r="F38" i="4"/>
  <c r="C39" i="4"/>
  <c r="E39" i="4" s="1"/>
  <c r="F39" i="4" s="1"/>
  <c r="D39" i="4"/>
  <c r="C40" i="4"/>
  <c r="E40" i="4" s="1"/>
  <c r="F40" i="4" s="1"/>
  <c r="D43" i="4"/>
  <c r="E43" i="4"/>
  <c r="F43" i="4" s="1"/>
  <c r="D44" i="4"/>
  <c r="E44" i="4"/>
  <c r="F44" i="4"/>
  <c r="D45" i="4"/>
  <c r="E45" i="4"/>
  <c r="F45" i="4"/>
  <c r="D46" i="4"/>
  <c r="E46" i="4"/>
  <c r="F46" i="4"/>
  <c r="D47" i="4"/>
  <c r="E47" i="4"/>
  <c r="F47" i="4" s="1"/>
  <c r="D48" i="4"/>
  <c r="E48" i="4"/>
  <c r="F48" i="4" s="1"/>
  <c r="D49" i="4"/>
  <c r="E49" i="4"/>
  <c r="F49" i="4"/>
  <c r="D50" i="4"/>
  <c r="E50" i="4"/>
  <c r="F50" i="4"/>
  <c r="D51" i="4"/>
  <c r="E51" i="4"/>
  <c r="F51" i="4" s="1"/>
  <c r="D52" i="4"/>
  <c r="E52" i="4"/>
  <c r="F52" i="4"/>
  <c r="D53" i="4"/>
  <c r="E53" i="4"/>
  <c r="F53" i="4"/>
  <c r="D54" i="4"/>
  <c r="E54" i="4"/>
  <c r="F54" i="4"/>
  <c r="D55" i="4"/>
  <c r="E55" i="4"/>
  <c r="F55" i="4" s="1"/>
  <c r="D56" i="4"/>
  <c r="E56" i="4"/>
  <c r="F56" i="4"/>
  <c r="D57" i="4"/>
  <c r="E57" i="4"/>
  <c r="F57" i="4"/>
  <c r="D58" i="4"/>
  <c r="E58" i="4"/>
  <c r="F58" i="4"/>
  <c r="D62" i="4"/>
  <c r="D65" i="4" s="1"/>
  <c r="E65" i="4" s="1"/>
  <c r="C64" i="4"/>
  <c r="C65" i="4"/>
  <c r="C66" i="4"/>
  <c r="D66" i="4"/>
  <c r="E66" i="4"/>
  <c r="C67" i="4"/>
  <c r="C68" i="4"/>
  <c r="C69" i="4"/>
  <c r="C70" i="4"/>
  <c r="D70" i="4"/>
  <c r="E70" i="4"/>
  <c r="C71" i="4"/>
  <c r="D71" i="4"/>
  <c r="E71" i="4"/>
  <c r="B74" i="4"/>
  <c r="D74" i="4" s="1"/>
  <c r="E74" i="4" s="1"/>
  <c r="C75" i="4"/>
  <c r="D75" i="4"/>
  <c r="E75" i="4"/>
  <c r="B79" i="4"/>
  <c r="C79" i="4"/>
  <c r="C80" i="4"/>
  <c r="C81" i="4"/>
  <c r="D36" i="11"/>
  <c r="D37" i="11"/>
  <c r="D38" i="11"/>
  <c r="N2" i="2"/>
  <c r="T2" i="2"/>
  <c r="U2" i="2"/>
  <c r="V2" i="2" s="1"/>
  <c r="W2" i="2" s="1"/>
  <c r="N3" i="2"/>
  <c r="S3" i="2"/>
  <c r="T3" i="2"/>
  <c r="U3" i="2"/>
  <c r="V3" i="2"/>
  <c r="W3" i="2"/>
  <c r="N4" i="2"/>
  <c r="S4" i="2"/>
  <c r="T4" i="2"/>
  <c r="U4" i="2"/>
  <c r="V4" i="2" s="1"/>
  <c r="W4" i="2" s="1"/>
  <c r="N5" i="2"/>
  <c r="S5" i="2"/>
  <c r="T5" i="2"/>
  <c r="U5" i="2"/>
  <c r="V5" i="2"/>
  <c r="W5" i="2"/>
  <c r="N6" i="2"/>
  <c r="S6" i="2"/>
  <c r="T6" i="2"/>
  <c r="U6" i="2"/>
  <c r="V6" i="2" s="1"/>
  <c r="W6" i="2" s="1"/>
  <c r="N7" i="2"/>
  <c r="S7" i="2"/>
  <c r="T7" i="2"/>
  <c r="U7" i="2"/>
  <c r="V7" i="2"/>
  <c r="W7" i="2"/>
  <c r="N8" i="2"/>
  <c r="S8" i="2"/>
  <c r="T8" i="2"/>
  <c r="U8" i="2"/>
  <c r="V8" i="2" s="1"/>
  <c r="W8" i="2" s="1"/>
  <c r="N9" i="2"/>
  <c r="S9" i="2"/>
  <c r="T9" i="2"/>
  <c r="U9" i="2"/>
  <c r="V9" i="2"/>
  <c r="W9" i="2"/>
  <c r="N10" i="2"/>
  <c r="S10" i="2"/>
  <c r="T10" i="2"/>
  <c r="U10" i="2"/>
  <c r="V10" i="2" s="1"/>
  <c r="W10" i="2" s="1"/>
  <c r="N11" i="2"/>
  <c r="S11" i="2"/>
  <c r="T11" i="2"/>
  <c r="U11" i="2"/>
  <c r="V11" i="2"/>
  <c r="W11" i="2"/>
  <c r="N12" i="2"/>
  <c r="S12" i="2"/>
  <c r="T12" i="2"/>
  <c r="U12" i="2"/>
  <c r="V12" i="2" s="1"/>
  <c r="W12" i="2" s="1"/>
  <c r="N13" i="2"/>
  <c r="S13" i="2"/>
  <c r="T13" i="2"/>
  <c r="U13" i="2"/>
  <c r="V13" i="2"/>
  <c r="W13" i="2"/>
  <c r="N14" i="2"/>
  <c r="T14" i="2"/>
  <c r="V14" i="2"/>
  <c r="W14" i="2"/>
  <c r="N15" i="2"/>
  <c r="T15" i="2"/>
  <c r="V15" i="2"/>
  <c r="W15" i="2"/>
  <c r="N16" i="2"/>
  <c r="T16" i="2"/>
  <c r="V16" i="2"/>
  <c r="W16" i="2"/>
  <c r="N17" i="2"/>
  <c r="T17" i="2"/>
  <c r="V17" i="2"/>
  <c r="W17" i="2"/>
  <c r="N18" i="2"/>
  <c r="T18" i="2"/>
  <c r="U18" i="2"/>
  <c r="V18" i="2"/>
  <c r="W18" i="2" s="1"/>
  <c r="N19" i="2"/>
  <c r="T19" i="2"/>
  <c r="U19" i="2"/>
  <c r="V19" i="2" s="1"/>
  <c r="W19" i="2" s="1"/>
  <c r="N20" i="2"/>
  <c r="T20" i="2"/>
  <c r="U20" i="2"/>
  <c r="V20" i="2"/>
  <c r="W20" i="2"/>
  <c r="N21" i="2"/>
  <c r="T21" i="2"/>
  <c r="U21" i="2"/>
  <c r="V21" i="2"/>
  <c r="W21" i="2" s="1"/>
  <c r="N22" i="2"/>
  <c r="T22" i="2"/>
  <c r="U22" i="2"/>
  <c r="V22" i="2" s="1"/>
  <c r="W22" i="2" s="1"/>
  <c r="N23" i="2"/>
  <c r="T23" i="2"/>
  <c r="U23" i="2"/>
  <c r="V23" i="2" s="1"/>
  <c r="W23" i="2" s="1"/>
  <c r="N24" i="2"/>
  <c r="T24" i="2"/>
  <c r="U24" i="2"/>
  <c r="V24" i="2"/>
  <c r="W24" i="2"/>
  <c r="N25" i="2"/>
  <c r="T25" i="2"/>
  <c r="U25" i="2"/>
  <c r="V25" i="2"/>
  <c r="W25" i="2"/>
  <c r="N26" i="2"/>
  <c r="T26" i="2"/>
  <c r="U26" i="2"/>
  <c r="V26" i="2"/>
  <c r="W26" i="2" s="1"/>
  <c r="N27" i="2"/>
  <c r="T27" i="2"/>
  <c r="U27" i="2"/>
  <c r="V27" i="2" s="1"/>
  <c r="W27" i="2" s="1"/>
  <c r="M28" i="2"/>
  <c r="U28" i="2" s="1"/>
  <c r="V28" i="2" s="1"/>
  <c r="W28" i="2" s="1"/>
  <c r="T28" i="2"/>
  <c r="N29" i="2"/>
  <c r="T29" i="2"/>
  <c r="U29" i="2"/>
  <c r="V29" i="2"/>
  <c r="W29" i="2" s="1"/>
  <c r="N30" i="2"/>
  <c r="T30" i="2"/>
  <c r="U30" i="2"/>
  <c r="V30" i="2" s="1"/>
  <c r="W30" i="2" s="1"/>
  <c r="N31" i="2"/>
  <c r="T31" i="2"/>
  <c r="U31" i="2"/>
  <c r="V31" i="2"/>
  <c r="W31" i="2"/>
  <c r="N32" i="2"/>
  <c r="T32" i="2"/>
  <c r="U32" i="2"/>
  <c r="V32" i="2"/>
  <c r="W32" i="2" s="1"/>
  <c r="N33" i="2"/>
  <c r="T33" i="2"/>
  <c r="U33" i="2"/>
  <c r="V33" i="2" s="1"/>
  <c r="W33" i="2" s="1"/>
  <c r="N34" i="2"/>
  <c r="T34" i="2"/>
  <c r="U34" i="2"/>
  <c r="V34" i="2" s="1"/>
  <c r="W34" i="2" s="1"/>
  <c r="N35" i="2"/>
  <c r="T35" i="2"/>
  <c r="U35" i="2"/>
  <c r="V35" i="2"/>
  <c r="W35" i="2"/>
  <c r="N36" i="2"/>
  <c r="T36" i="2"/>
  <c r="U36" i="2"/>
  <c r="V36" i="2"/>
  <c r="W36" i="2"/>
  <c r="N37" i="2"/>
  <c r="T37" i="2"/>
  <c r="U37" i="2"/>
  <c r="V37" i="2"/>
  <c r="W37" i="2" s="1"/>
  <c r="N38" i="2"/>
  <c r="T38" i="2"/>
  <c r="U38" i="2"/>
  <c r="V38" i="2" s="1"/>
  <c r="W38" i="2" s="1"/>
  <c r="N39" i="2"/>
  <c r="T39" i="2"/>
  <c r="U39" i="2"/>
  <c r="V39" i="2"/>
  <c r="W39" i="2"/>
  <c r="N40" i="2"/>
  <c r="T40" i="2"/>
  <c r="U40" i="2"/>
  <c r="V40" i="2"/>
  <c r="W40" i="2" s="1"/>
  <c r="N41" i="2"/>
  <c r="T41" i="2"/>
  <c r="U41" i="2"/>
  <c r="V41" i="2" s="1"/>
  <c r="W41" i="2" s="1"/>
  <c r="N42" i="2"/>
  <c r="T42" i="2"/>
  <c r="U42" i="2"/>
  <c r="V42" i="2" s="1"/>
  <c r="W42" i="2" s="1"/>
  <c r="N43" i="2"/>
  <c r="T43" i="2"/>
  <c r="U43" i="2"/>
  <c r="V43" i="2"/>
  <c r="W43" i="2"/>
  <c r="N44" i="2"/>
  <c r="T44" i="2"/>
  <c r="U44" i="2"/>
  <c r="V44" i="2"/>
  <c r="W44" i="2"/>
  <c r="N45" i="2"/>
  <c r="T45" i="2"/>
  <c r="U45" i="2"/>
  <c r="V45" i="2"/>
  <c r="W45" i="2" s="1"/>
  <c r="N46" i="2"/>
  <c r="T46" i="2"/>
  <c r="U46" i="2"/>
  <c r="V46" i="2" s="1"/>
  <c r="W46" i="2" s="1"/>
  <c r="N47" i="2"/>
  <c r="T47" i="2"/>
  <c r="U47" i="2"/>
  <c r="V47" i="2"/>
  <c r="W47" i="2"/>
  <c r="N48" i="2"/>
  <c r="T48" i="2"/>
  <c r="U48" i="2"/>
  <c r="V48" i="2"/>
  <c r="W48" i="2" s="1"/>
  <c r="N49" i="2"/>
  <c r="T49" i="2"/>
  <c r="U49" i="2"/>
  <c r="V49" i="2" s="1"/>
  <c r="W49" i="2" s="1"/>
  <c r="N50" i="2"/>
  <c r="T50" i="2"/>
  <c r="U50" i="2"/>
  <c r="V50" i="2" s="1"/>
  <c r="W50" i="2" s="1"/>
  <c r="N51" i="2"/>
  <c r="T51" i="2"/>
  <c r="U51" i="2"/>
  <c r="V51" i="2"/>
  <c r="W51" i="2"/>
  <c r="N52" i="2"/>
  <c r="T52" i="2"/>
  <c r="U52" i="2"/>
  <c r="V52" i="2"/>
  <c r="W52" i="2"/>
  <c r="N53" i="2"/>
  <c r="T53" i="2"/>
  <c r="U53" i="2"/>
  <c r="V53" i="2"/>
  <c r="W53" i="2" s="1"/>
  <c r="N54" i="2"/>
  <c r="T54" i="2"/>
  <c r="U54" i="2"/>
  <c r="V54" i="2" s="1"/>
  <c r="W54" i="2" s="1"/>
  <c r="N55" i="2"/>
  <c r="T55" i="2"/>
  <c r="U55" i="2"/>
  <c r="V55" i="2"/>
  <c r="W55" i="2"/>
  <c r="N56" i="2"/>
  <c r="T56" i="2"/>
  <c r="U56" i="2"/>
  <c r="V56" i="2"/>
  <c r="W56" i="2" s="1"/>
  <c r="N57" i="2"/>
  <c r="R57" i="2"/>
  <c r="S57" i="2"/>
  <c r="T57" i="2"/>
  <c r="U57" i="2"/>
  <c r="V57" i="2"/>
  <c r="W57" i="2"/>
  <c r="N58" i="2"/>
  <c r="R58" i="2"/>
  <c r="S58" i="2"/>
  <c r="T58" i="2"/>
  <c r="U58" i="2"/>
  <c r="V58" i="2" s="1"/>
  <c r="W58" i="2" s="1"/>
  <c r="N59" i="2"/>
  <c r="R59" i="2"/>
  <c r="S59" i="2"/>
  <c r="U59" i="2"/>
  <c r="V59" i="2"/>
  <c r="W59" i="2" s="1"/>
  <c r="N60" i="2"/>
  <c r="R60" i="2"/>
  <c r="T60" i="2" s="1"/>
  <c r="S60" i="2"/>
  <c r="U60" i="2"/>
  <c r="V60" i="2" s="1"/>
  <c r="W60" i="2" s="1"/>
  <c r="N61" i="2"/>
  <c r="R61" i="2"/>
  <c r="T61" i="2" s="1"/>
  <c r="S61" i="2"/>
  <c r="U61" i="2"/>
  <c r="V61" i="2" s="1"/>
  <c r="W61" i="2" s="1"/>
  <c r="N62" i="2"/>
  <c r="R62" i="2"/>
  <c r="T62" i="2" s="1"/>
  <c r="S62" i="2"/>
  <c r="U62" i="2"/>
  <c r="V62" i="2"/>
  <c r="W62" i="2" s="1"/>
  <c r="N63" i="2"/>
  <c r="R63" i="2"/>
  <c r="T63" i="2"/>
  <c r="S63" i="2"/>
  <c r="U63" i="2"/>
  <c r="V63" i="2"/>
  <c r="W63" i="2"/>
  <c r="N64" i="2"/>
  <c r="R64" i="2"/>
  <c r="T64" i="2"/>
  <c r="S64" i="2"/>
  <c r="U64" i="2"/>
  <c r="V64" i="2" s="1"/>
  <c r="W64" i="2" s="1"/>
  <c r="N65" i="2"/>
  <c r="R65" i="2"/>
  <c r="T65" i="2" s="1"/>
  <c r="S65" i="2"/>
  <c r="U65" i="2"/>
  <c r="V65" i="2"/>
  <c r="W65" i="2" s="1"/>
  <c r="N66" i="2"/>
  <c r="R66" i="2"/>
  <c r="T66" i="2" s="1"/>
  <c r="S66" i="2"/>
  <c r="U66" i="2"/>
  <c r="V66" i="2"/>
  <c r="W66" i="2"/>
  <c r="N67" i="2"/>
  <c r="R67" i="2"/>
  <c r="T67" i="2"/>
  <c r="S67" i="2"/>
  <c r="U67" i="2"/>
  <c r="V67" i="2"/>
  <c r="W67" i="2"/>
  <c r="N68" i="2"/>
  <c r="R68" i="2"/>
  <c r="T68" i="2"/>
  <c r="S68" i="2"/>
  <c r="U68" i="2"/>
  <c r="V68" i="2" s="1"/>
  <c r="W68" i="2" s="1"/>
  <c r="N69" i="2"/>
  <c r="R69" i="2"/>
  <c r="T69" i="2" s="1"/>
  <c r="S69" i="2"/>
  <c r="U69" i="2"/>
  <c r="V69" i="2" s="1"/>
  <c r="W69" i="2" s="1"/>
  <c r="N70" i="2"/>
  <c r="R70" i="2"/>
  <c r="T70" i="2" s="1"/>
  <c r="S70" i="2"/>
  <c r="A25" i="9" s="1"/>
  <c r="U70" i="2"/>
  <c r="V70" i="2"/>
  <c r="W70" i="2"/>
  <c r="N71" i="2"/>
  <c r="R71" i="2"/>
  <c r="T71" i="2"/>
  <c r="S71" i="2"/>
  <c r="U71" i="2"/>
  <c r="V71" i="2"/>
  <c r="W71" i="2"/>
  <c r="N72" i="2"/>
  <c r="R72" i="2"/>
  <c r="T72" i="2"/>
  <c r="S72" i="2"/>
  <c r="U72" i="2"/>
  <c r="V72" i="2" s="1"/>
  <c r="W72" i="2" s="1"/>
  <c r="N73" i="2"/>
  <c r="R73" i="2"/>
  <c r="T73" i="2" s="1"/>
  <c r="S73" i="2"/>
  <c r="V73" i="2"/>
  <c r="W73" i="2"/>
  <c r="N74" i="2"/>
  <c r="R74" i="2"/>
  <c r="T74" i="2"/>
  <c r="S74" i="2"/>
  <c r="U74" i="2"/>
  <c r="V74" i="2"/>
  <c r="W74" i="2"/>
  <c r="N75" i="2"/>
  <c r="R75" i="2"/>
  <c r="T75" i="2"/>
  <c r="S75" i="2"/>
  <c r="U75" i="2"/>
  <c r="V75" i="2" s="1"/>
  <c r="W75" i="2" s="1"/>
  <c r="N76" i="2"/>
  <c r="R76" i="2"/>
  <c r="T76" i="2" s="1"/>
  <c r="S76" i="2"/>
  <c r="U76" i="2"/>
  <c r="V76" i="2" s="1"/>
  <c r="N77" i="2"/>
  <c r="R77" i="2"/>
  <c r="T77" i="2" s="1"/>
  <c r="S77" i="2"/>
  <c r="U77" i="2"/>
  <c r="V77" i="2"/>
  <c r="W77" i="2"/>
  <c r="N78" i="2"/>
  <c r="R78" i="2"/>
  <c r="T78" i="2"/>
  <c r="S78" i="2"/>
  <c r="U78" i="2"/>
  <c r="V78" i="2"/>
  <c r="W78" i="2"/>
  <c r="N79" i="2"/>
  <c r="R79" i="2"/>
  <c r="T79" i="2"/>
  <c r="S79" i="2"/>
  <c r="U79" i="2"/>
  <c r="V79" i="2" s="1"/>
  <c r="W79" i="2" s="1"/>
  <c r="N80" i="2"/>
  <c r="R80" i="2"/>
  <c r="T80" i="2" s="1"/>
  <c r="S80" i="2"/>
  <c r="U80" i="2"/>
  <c r="V80" i="2"/>
  <c r="W80" i="2" s="1"/>
  <c r="R81" i="2"/>
  <c r="T81" i="2"/>
  <c r="S81" i="2"/>
  <c r="U81" i="2"/>
  <c r="V81" i="2"/>
  <c r="W81" i="2"/>
  <c r="R82" i="2"/>
  <c r="T82" i="2" s="1"/>
  <c r="S82" i="2"/>
  <c r="U82" i="2"/>
  <c r="V82" i="2"/>
  <c r="W82" i="2" s="1"/>
  <c r="G34" i="9"/>
  <c r="H34" i="9"/>
  <c r="G35" i="9"/>
  <c r="H35" i="9" s="1"/>
  <c r="E45" i="9"/>
  <c r="A34" i="9"/>
  <c r="C34" i="9" s="1"/>
  <c r="C8" i="4"/>
  <c r="E8" i="4" s="1"/>
  <c r="F8" i="4" s="1"/>
  <c r="D8" i="4"/>
  <c r="C9" i="4"/>
  <c r="E9" i="4"/>
  <c r="E29" i="8"/>
  <c r="D27" i="8"/>
  <c r="F9" i="4"/>
  <c r="I5" i="5"/>
  <c r="D17" i="4"/>
  <c r="F17" i="4"/>
  <c r="D40" i="8"/>
  <c r="F40" i="8" s="1"/>
  <c r="G40" i="8" s="1"/>
  <c r="H40" i="8" s="1"/>
  <c r="A28" i="9"/>
  <c r="D30" i="4"/>
  <c r="D25" i="4"/>
  <c r="E25" i="4"/>
  <c r="F25" i="4" s="1"/>
  <c r="C7" i="4"/>
  <c r="D6" i="4"/>
  <c r="J36" i="8"/>
  <c r="D15" i="4"/>
  <c r="C16" i="4"/>
  <c r="D16" i="4" s="1"/>
  <c r="E15" i="4"/>
  <c r="F15" i="4"/>
  <c r="C39" i="8"/>
  <c r="J39" i="8"/>
  <c r="D39" i="8"/>
  <c r="F39" i="8"/>
  <c r="G39" i="8"/>
  <c r="H39" i="8" s="1"/>
  <c r="D9" i="4"/>
  <c r="C10" i="4"/>
  <c r="E10" i="4" s="1"/>
  <c r="F10" i="4" s="1"/>
  <c r="E6" i="4"/>
  <c r="F6" i="4"/>
  <c r="A27" i="9"/>
  <c r="E27" i="9" s="1"/>
  <c r="A33" i="9"/>
  <c r="J33" i="9" s="1"/>
  <c r="D28" i="8"/>
  <c r="D35" i="8"/>
  <c r="F35" i="8" s="1"/>
  <c r="G35" i="8" s="1"/>
  <c r="H35" i="8" s="1"/>
  <c r="D37" i="8"/>
  <c r="F37" i="8"/>
  <c r="G37" i="8" s="1"/>
  <c r="H37" i="8" s="1"/>
  <c r="D30" i="8"/>
  <c r="E37" i="4"/>
  <c r="F37" i="4" s="1"/>
  <c r="E36" i="4"/>
  <c r="F36" i="4" s="1"/>
  <c r="C31" i="4"/>
  <c r="D31" i="4" s="1"/>
  <c r="E26" i="4"/>
  <c r="F26" i="4"/>
  <c r="C19" i="4"/>
  <c r="E18" i="4"/>
  <c r="F18" i="4"/>
  <c r="D10" i="4"/>
  <c r="E16" i="4"/>
  <c r="F16" i="4" s="1"/>
  <c r="J35" i="9"/>
  <c r="E31" i="4"/>
  <c r="F31" i="4"/>
  <c r="D19" i="4"/>
  <c r="E19" i="4"/>
  <c r="F19" i="4" s="1"/>
  <c r="E7" i="4"/>
  <c r="F7" i="4" s="1"/>
  <c r="D7" i="4"/>
  <c r="W76" i="2" l="1"/>
  <c r="D27" i="9" s="1"/>
  <c r="E28" i="9"/>
  <c r="D25" i="9"/>
  <c r="E25" i="9"/>
  <c r="C32" i="4"/>
  <c r="D38" i="8"/>
  <c r="F38" i="8" s="1"/>
  <c r="G38" i="8" s="1"/>
  <c r="H38" i="8" s="1"/>
  <c r="D29" i="8"/>
  <c r="D36" i="8"/>
  <c r="F36" i="8" s="1"/>
  <c r="G36" i="8" s="1"/>
  <c r="H36" i="8" s="1"/>
  <c r="T59" i="2"/>
  <c r="D31" i="8"/>
  <c r="N28" i="2"/>
  <c r="C74" i="4"/>
  <c r="D69" i="4"/>
  <c r="E69" i="4" s="1"/>
  <c r="D40" i="4"/>
  <c r="J34" i="9"/>
  <c r="A26" i="9"/>
  <c r="A29" i="9"/>
  <c r="C37" i="8"/>
  <c r="J37" i="8"/>
  <c r="D67" i="4"/>
  <c r="E67" i="4" s="1"/>
  <c r="D64" i="4"/>
  <c r="E64" i="4" s="1"/>
  <c r="D68" i="4"/>
  <c r="E68" i="4" s="1"/>
  <c r="E29" i="9" l="1"/>
  <c r="D29" i="9"/>
  <c r="E32" i="4"/>
  <c r="F32" i="4" s="1"/>
  <c r="D32" i="4"/>
  <c r="D28" i="9"/>
  <c r="D26" i="9"/>
  <c r="E26" i="9"/>
</calcChain>
</file>

<file path=xl/comments1.xml><?xml version="1.0" encoding="utf-8"?>
<comments xmlns="http://schemas.openxmlformats.org/spreadsheetml/2006/main">
  <authors>
    <author>Rasa Baniulyte</author>
  </authors>
  <commentList>
    <comment ref="W1" authorId="0" shapeId="0">
      <text>
        <r>
          <rPr>
            <b/>
            <sz val="9"/>
            <color indexed="81"/>
            <rFont val="Tahoma"/>
            <family val="2"/>
            <charset val="186"/>
          </rPr>
          <t>Rasa Baniulyte:</t>
        </r>
        <r>
          <rPr>
            <sz val="9"/>
            <color indexed="81"/>
            <rFont val="Tahoma"/>
            <family val="2"/>
            <charset val="186"/>
          </rPr>
          <t xml:space="preserve">
Only for privat person
</t>
        </r>
      </text>
    </comment>
  </commentList>
</comments>
</file>

<file path=xl/comments2.xml><?xml version="1.0" encoding="utf-8"?>
<comments xmlns="http://schemas.openxmlformats.org/spreadsheetml/2006/main">
  <authors>
    <author>Rasa Baniulyte</author>
  </authors>
  <commentList>
    <comment ref="I1" authorId="0" shapeId="0">
      <text>
        <r>
          <rPr>
            <b/>
            <sz val="9"/>
            <color indexed="81"/>
            <rFont val="Tahoma"/>
            <family val="2"/>
            <charset val="186"/>
          </rPr>
          <t>Rasa Baniulyte:</t>
        </r>
        <r>
          <rPr>
            <sz val="9"/>
            <color indexed="81"/>
            <rFont val="Tahoma"/>
            <family val="2"/>
            <charset val="186"/>
          </rPr>
          <t xml:space="preserve">
WE DONT NEED THAT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Rasa Baniulyte:</t>
        </r>
        <r>
          <rPr>
            <sz val="9"/>
            <color indexed="81"/>
            <rFont val="Tahoma"/>
            <family val="2"/>
          </rPr>
          <t xml:space="preserve">
We don't need that</t>
        </r>
      </text>
    </comment>
  </commentList>
</comments>
</file>

<file path=xl/comments3.xml><?xml version="1.0" encoding="utf-8"?>
<comments xmlns="http://schemas.openxmlformats.org/spreadsheetml/2006/main">
  <authors>
    <author>Stella Petrosjana</author>
  </authors>
  <commentList>
    <comment ref="G14" authorId="0" shapeId="0">
      <text>
        <r>
          <rPr>
            <b/>
            <sz val="9"/>
            <color indexed="81"/>
            <rFont val="Tahoma"/>
            <family val="2"/>
            <charset val="186"/>
          </rPr>
          <t>Stella Petrosjana:</t>
        </r>
        <r>
          <rPr>
            <sz val="9"/>
            <color indexed="81"/>
            <rFont val="Tahoma"/>
            <family val="2"/>
            <charset val="186"/>
          </rPr>
          <t xml:space="preserve">
Existing COM pricelist price for drinking water
</t>
        </r>
      </text>
    </comment>
  </commentList>
</comments>
</file>

<file path=xl/sharedStrings.xml><?xml version="1.0" encoding="utf-8"?>
<sst xmlns="http://schemas.openxmlformats.org/spreadsheetml/2006/main" count="1432" uniqueCount="767">
  <si>
    <t>PVN 21%</t>
  </si>
  <si>
    <t>Nr.</t>
  </si>
  <si>
    <t>Kienta Nr.</t>
  </si>
  <si>
    <t>Līguma veids</t>
  </si>
  <si>
    <t>Nosaukums</t>
  </si>
  <si>
    <t>Juridiskā adrese</t>
  </si>
  <si>
    <t>Tālrunis, fakss</t>
  </si>
  <si>
    <t>LV40003387808</t>
  </si>
  <si>
    <t>Pasūtījumu pieņemšana</t>
  </si>
  <si>
    <t>Paraksttiesīgās personas</t>
  </si>
  <si>
    <t>PVN / Reģ. Nr.</t>
  </si>
  <si>
    <t>Amats</t>
  </si>
  <si>
    <t>Vārds, Uzvārds</t>
  </si>
  <si>
    <t>Paraksts</t>
  </si>
  <si>
    <t>Vērtība (ar PVN) par vienību</t>
  </si>
  <si>
    <t>NOMAS UN SERVISA LĪGUMS HOD</t>
  </si>
  <si>
    <t>Banka, konts</t>
  </si>
  <si>
    <t>Līgums</t>
  </si>
  <si>
    <t>Kods</t>
  </si>
  <si>
    <t>Item code</t>
  </si>
  <si>
    <t>Price after vat</t>
  </si>
  <si>
    <t>Usage Unit</t>
  </si>
  <si>
    <t>Iep</t>
  </si>
  <si>
    <t xml:space="preserve">PLASTIKAS PUDELE  18,9L       </t>
  </si>
  <si>
    <t xml:space="preserve">DZERAMAIS ŪDENS EDEN 18,9L                </t>
  </si>
  <si>
    <t xml:space="preserve">NOMA DZESĒTĀJS/KOMPLEKTS                </t>
  </si>
  <si>
    <t xml:space="preserve">NOMA KARSTS DZESĒTĀJS                   </t>
  </si>
  <si>
    <t xml:space="preserve">NOMA GĀZES IEKĀRTA                      </t>
  </si>
  <si>
    <t>PROFILAKSE</t>
  </si>
  <si>
    <t>Piens CEBE saus 1 kg</t>
  </si>
  <si>
    <t>Cukurs 5g x 200gb</t>
  </si>
  <si>
    <t>Koka kocini (1000.gb)</t>
  </si>
  <si>
    <t>Vistas buljons kasete</t>
  </si>
  <si>
    <t>Kocini automatiskie (100</t>
  </si>
  <si>
    <t>Irish cappuccino Caprimo</t>
  </si>
  <si>
    <t>Piens Viens 3.2% 1L</t>
  </si>
  <si>
    <t>Citronu teja sk.LeRojal 1</t>
  </si>
  <si>
    <t>Produkts</t>
  </si>
  <si>
    <t xml:space="preserve">IEKĀRTA GRIDAS KARSTA/AUKSTA                 </t>
  </si>
  <si>
    <t>Daudzums</t>
  </si>
  <si>
    <t>STENDS 4 PUDELĒM</t>
  </si>
  <si>
    <t>P</t>
  </si>
  <si>
    <t>Datums</t>
  </si>
  <si>
    <t>Vieta</t>
  </si>
  <si>
    <t>Depozīts par vienību</t>
  </si>
  <si>
    <t>Cena par vienību, bez PVN</t>
  </si>
  <si>
    <t>Mērvienība</t>
  </si>
  <si>
    <t>Preces/Pakalpojuma nosaukums</t>
  </si>
  <si>
    <t>Atlaide, %</t>
  </si>
  <si>
    <t>Kopā par vienību, ar PVN</t>
  </si>
  <si>
    <t>Plānotais profilakses inetrvāls/gadā</t>
  </si>
  <si>
    <t>E-pasts rēķiniem</t>
  </si>
  <si>
    <t>Eden Springs Latvia SIA</t>
  </si>
  <si>
    <t>Plānotais minimālais ūdens pasūtījums mēnesī, gab</t>
  </si>
  <si>
    <t>Grāmatvedība, tālrunis</t>
  </si>
  <si>
    <t>Piegādes adrese (1)</t>
  </si>
  <si>
    <t>Rīgas gatve 8/2, Ādaži, LV 2164</t>
  </si>
  <si>
    <t xml:space="preserve">Tālrunis/ E-pasts </t>
  </si>
  <si>
    <t xml:space="preserve">8000 81 81, lv-info@lv.edensprings.com
</t>
  </si>
  <si>
    <t>Darba dienās 8:00-18:00</t>
  </si>
  <si>
    <t>Pārdošanas speciālists</t>
  </si>
  <si>
    <t>Stella Petrosjana</t>
  </si>
  <si>
    <t>PVN maks. Reģ. Nr.</t>
  </si>
  <si>
    <t>Faktiskā adrese</t>
  </si>
  <si>
    <t>LV63HABA0551004543818; HABALV22</t>
  </si>
  <si>
    <t>Darba laiks</t>
  </si>
  <si>
    <t>Piegādes laiks</t>
  </si>
  <si>
    <t>Pušu paraksti</t>
  </si>
  <si>
    <t>Dual Pro SIA</t>
  </si>
  <si>
    <t>Klients</t>
  </si>
  <si>
    <t xml:space="preserve">Valdes loceklis </t>
  </si>
  <si>
    <t>Naveen Singh</t>
  </si>
  <si>
    <t>Z.V</t>
  </si>
  <si>
    <t>Z.V.</t>
  </si>
  <si>
    <t>Kurzemes prospekts 7, Rīga, LV 1067</t>
  </si>
  <si>
    <t>info@dualpro.lv</t>
  </si>
  <si>
    <t>Sergejs Vatļecovs</t>
  </si>
  <si>
    <t>LV40105533648</t>
  </si>
  <si>
    <t>Eden Springs Latvia-Campaign Prices--&gt;2015</t>
  </si>
  <si>
    <t>Special Discount Level 1</t>
  </si>
  <si>
    <t>Special Discount Level 2</t>
  </si>
  <si>
    <t>Eden-Natural Spring Water</t>
  </si>
  <si>
    <t>Monthly consumption</t>
  </si>
  <si>
    <t>Discount %</t>
  </si>
  <si>
    <t>Water price, 18,9 l bottle, with VAT(21%) LVL</t>
  </si>
  <si>
    <t>Special Campaign prices w/o VAT  LVL</t>
  </si>
  <si>
    <t>Special Campaign prices with VAT  LVL</t>
  </si>
  <si>
    <t>2 - 4 Bottles</t>
  </si>
  <si>
    <t>5 - 10 Bottles</t>
  </si>
  <si>
    <t>11 - 20 bottles</t>
  </si>
  <si>
    <t>21 -35 Bottles</t>
  </si>
  <si>
    <t>36 - 50 Bottles</t>
  </si>
  <si>
    <t>&gt; 50 Bottles</t>
  </si>
  <si>
    <t>Special offer</t>
  </si>
  <si>
    <t>Eden- Drinking Water</t>
  </si>
  <si>
    <t>Water price, 18,9 l bottle, without VAT  EUR</t>
  </si>
  <si>
    <t>Water price, 18,9 l bottle, with VAT(22%) EUR</t>
  </si>
  <si>
    <t>Special Campaign prices w/o VAT  EUR</t>
  </si>
  <si>
    <t>Special Campaign prices with VAT  EUR</t>
  </si>
  <si>
    <t>Water Cooler Rental</t>
  </si>
  <si>
    <t>Discount on Water Coolers %</t>
  </si>
  <si>
    <t>Hot &amp; Cold Cooler rent/month w/o VAT</t>
  </si>
  <si>
    <t>Hot &amp; Cold Cooler rent/month + VAT</t>
  </si>
  <si>
    <t>Special campaign prices on Rental H&amp;C w/o VAT</t>
  </si>
  <si>
    <t>Special campaign prices on Rental H&amp;C + VAT</t>
  </si>
  <si>
    <t>1 - 2 pieces</t>
  </si>
  <si>
    <t>3 - 5 pieces</t>
  </si>
  <si>
    <t>6 - 10 pieces</t>
  </si>
  <si>
    <t>More than 11 pieces</t>
  </si>
  <si>
    <t>C&amp;C Bottled Water coolers Rent  LVL</t>
  </si>
  <si>
    <t>C&amp;C Water coolers rent/month w/o VAT</t>
  </si>
  <si>
    <t>C&amp;C Water coolers rent/month + VAT</t>
  </si>
  <si>
    <t>Special campaign prices on Rental C&amp;C w/o VAT</t>
  </si>
  <si>
    <t>Special campaign prices on Rental C&amp;C + VAT</t>
  </si>
  <si>
    <t>Carbonated Bottled Water coolers Rent  LVL</t>
  </si>
  <si>
    <t>Carbonated Water coolers rent/month w/o VAT</t>
  </si>
  <si>
    <t>Carbonated Water coolers rent/month + VAT</t>
  </si>
  <si>
    <t>Special campaign prices on Rental w/o VAT</t>
  </si>
  <si>
    <t>Special campaign prices on Rental  + VAT</t>
  </si>
  <si>
    <t>Carbo Cooler Ronaqua</t>
  </si>
  <si>
    <t>Carbo Cooler Cosmetal</t>
  </si>
  <si>
    <t>Carbo cooler Eden Soda</t>
  </si>
  <si>
    <t>CO2 Gas cylinder 5L</t>
  </si>
  <si>
    <t>CO2 Gas cylinder 1L</t>
  </si>
  <si>
    <t>BWC Selling price</t>
  </si>
  <si>
    <t>Prices/unit w/o VAT</t>
  </si>
  <si>
    <t>Prices/unit with VAT</t>
  </si>
  <si>
    <t>Special campaign prices w/o VAT</t>
  </si>
  <si>
    <t>Special campaign prices with VAT</t>
  </si>
  <si>
    <t>OASIS Indigo, RFX,C&amp;C Floor standing, white</t>
  </si>
  <si>
    <t>OASIS Indigo, RFX,C&amp;C Floor standing, dark grey, colour</t>
  </si>
  <si>
    <t>OASIS Indigo, RFX,H&amp;C Floor standing, white</t>
  </si>
  <si>
    <t>OASIS Indigo, RFX,H&amp;C Floor standing, dark grey, colour</t>
  </si>
  <si>
    <t>OASIS RR,C&amp;C Floor standing, white</t>
  </si>
  <si>
    <t>OASIS RR,C&amp;C Floor standing, dark grey</t>
  </si>
  <si>
    <t>OASIS RR,C&amp;C Floor standing, jeweltone, transparent</t>
  </si>
  <si>
    <t>OASIS RR,C&amp;C Floor standing, Tall, grey</t>
  </si>
  <si>
    <t>OASIS  RR,H&amp;C Floor standing, white</t>
  </si>
  <si>
    <t>OASIS RR,H&amp;C Floor standing, dark grey</t>
  </si>
  <si>
    <t>OASIS RR,H&amp;C Floor standing, jeweltone, transparent</t>
  </si>
  <si>
    <t>OASIS RR,H&amp;C Floor standing, Tall, grey</t>
  </si>
  <si>
    <t>OASIS RR,H&amp;C Floor standing, stainless steel</t>
  </si>
  <si>
    <t>OASIS Table top C&amp;C, white</t>
  </si>
  <si>
    <t>OASIS Table top H&amp;C, white</t>
  </si>
  <si>
    <t>Cosmetal Avant H&amp;C, CO2 Floor standing, white-grey, grey</t>
  </si>
  <si>
    <t>Accessories-Sale</t>
  </si>
  <si>
    <t>Accessories nomenclature</t>
  </si>
  <si>
    <t>Easy dispenser</t>
  </si>
  <si>
    <t xml:space="preserve">Ceramic dispenser table top MINI </t>
  </si>
  <si>
    <t xml:space="preserve">Ceramic dispenser floor standing MAXI </t>
  </si>
  <si>
    <t xml:space="preserve">Mechanical Pump </t>
  </si>
  <si>
    <t xml:space="preserve">Metal stand 4 bottles </t>
  </si>
  <si>
    <t xml:space="preserve">Metal stand 8 bottles </t>
  </si>
  <si>
    <t xml:space="preserve">Single use cups 100 pcs. </t>
  </si>
  <si>
    <t>Wetwipes antibacterial napkins</t>
  </si>
  <si>
    <t>Sanitization</t>
  </si>
  <si>
    <t>Minimum QTY of Sanitizations is 2 times per year</t>
  </si>
  <si>
    <t>Ceramic Dispenser Sanitization (1X only)</t>
  </si>
  <si>
    <t>Water Cooler Sanitization(1X only)</t>
  </si>
  <si>
    <t>Toll free no. for order</t>
  </si>
  <si>
    <t xml:space="preserve">Security deposits: </t>
  </si>
  <si>
    <t>Price w/o VAT</t>
  </si>
  <si>
    <t>Price + VAT</t>
  </si>
  <si>
    <t>Bottles</t>
  </si>
  <si>
    <t>Water cooler regular</t>
  </si>
  <si>
    <t>Water cooler with CO2</t>
  </si>
  <si>
    <t xml:space="preserve">Water price, 18,9 l bottle, without VAT  </t>
  </si>
  <si>
    <t>H&amp;C  Bottled Water coolers Rent  EUR</t>
  </si>
  <si>
    <t>1. Iznomātā inventāra daudzums, vērtība un depozīts</t>
  </si>
  <si>
    <t>2. Preču un pakalpojumu cenas un piešķirtās atlaides</t>
  </si>
  <si>
    <t>Tab1</t>
  </si>
  <si>
    <t>Discount</t>
  </si>
  <si>
    <t>Prmd</t>
  </si>
  <si>
    <t>Katru dienu</t>
  </si>
  <si>
    <t>Piegādes dienas</t>
  </si>
  <si>
    <t>P/N</t>
  </si>
  <si>
    <t>Local desc</t>
  </si>
  <si>
    <t>Short local desc.</t>
  </si>
  <si>
    <t>COM pricelist 002</t>
  </si>
  <si>
    <t>COM pricelist 004</t>
  </si>
  <si>
    <t>Vichy negaz.0.5L 1gab.(ie</t>
  </si>
  <si>
    <t>Small 0.5L</t>
  </si>
  <si>
    <t>Vichy gaz.0.5L 1gab.(iep.</t>
  </si>
  <si>
    <t>Mangali gaz.0.5Lgaz.1gab.</t>
  </si>
  <si>
    <t>Mangali negaz.0.5L 1gab.(</t>
  </si>
  <si>
    <t>Mangali Sports negaz. 0.5</t>
  </si>
  <si>
    <t>AQUA SELECTA 1.5L GAZ.1GA</t>
  </si>
  <si>
    <t>Small 1.5L</t>
  </si>
  <si>
    <t>Mangali gaz.0.33L 1gab.(i</t>
  </si>
  <si>
    <t>Small 0.33</t>
  </si>
  <si>
    <t>Mangali negaz. 0.33L 1gab</t>
  </si>
  <si>
    <t>Mangali gaz.1.5L 1gab.(ie</t>
  </si>
  <si>
    <t>Mangali negaz. 1.5L 1gab.</t>
  </si>
  <si>
    <t>AQUA SELEKTA 1.5L NEGAZ.1</t>
  </si>
  <si>
    <t>RASA NEGĄZ 1.5L</t>
  </si>
  <si>
    <t>RASA GĄZETS 1.5L</t>
  </si>
  <si>
    <t>Vichy gaz.1.5L 1gab.(iep.</t>
  </si>
  <si>
    <t>Vichy negaz.1.5L 1gab.(ie</t>
  </si>
  <si>
    <t>Krŗjums kafijas 10gb/iep</t>
  </si>
  <si>
    <t>Krŗjums</t>
  </si>
  <si>
    <t>Ždens dzeramais 5 litri</t>
  </si>
  <si>
    <t>Small 5.0</t>
  </si>
  <si>
    <t>Piens Vien</t>
  </si>
  <si>
    <t>Piens Merge 1L</t>
  </si>
  <si>
    <t>Piens Merg</t>
  </si>
  <si>
    <t>Tŗja Pickwick za¶ą</t>
  </si>
  <si>
    <t>Tea</t>
  </si>
  <si>
    <t>Tŗja Pickwick kumelļ¹u</t>
  </si>
  <si>
    <t>Tŗja Pickwick piparmŗtru</t>
  </si>
  <si>
    <t>Tŗja Pickwick sarkaną</t>
  </si>
  <si>
    <t>Vienr.pl.gląz.200ml 100gb</t>
  </si>
  <si>
    <t>Cups 100</t>
  </si>
  <si>
    <t>CUKURS DANSUKKER</t>
  </si>
  <si>
    <t>DANSUKKER</t>
  </si>
  <si>
    <t>TĒJA PICKW ASSORTI DZELT</t>
  </si>
  <si>
    <t>TEA</t>
  </si>
  <si>
    <t>TĒJA NO MEŽA OGĀM</t>
  </si>
  <si>
    <t>TĒJA PICKW ASSORTI ROZĀ</t>
  </si>
  <si>
    <t>TĒJA PICKW ASSORTI MELNĀ</t>
  </si>
  <si>
    <t>TĒJA ENGLISH BLEND</t>
  </si>
  <si>
    <t>TŖJA KRUGER AVEŃU 300G</t>
  </si>
  <si>
    <t>TĒJA PICKW ASSORTI SARKAN</t>
  </si>
  <si>
    <t>TĒJA PICKWICK CITRONU</t>
  </si>
  <si>
    <t>ZAĻĀ TĒJA AR CITRONU</t>
  </si>
  <si>
    <t>TĒJA PICKWICK</t>
  </si>
  <si>
    <t>TĒJA PICKW ASSORTI ZAĻĀ</t>
  </si>
  <si>
    <t>GLĄZES PLAST 120 ML</t>
  </si>
  <si>
    <t>GLĄZES 120</t>
  </si>
  <si>
    <t>Vienr.pl.gląz.180ml 100gb</t>
  </si>
  <si>
    <t>GLĄZES PLAST 150 ML (100G</t>
  </si>
  <si>
    <t>GLĀZES 150</t>
  </si>
  <si>
    <t>Kocini</t>
  </si>
  <si>
    <t>Tŗja Pickwick melną</t>
  </si>
  <si>
    <t>GLĄZES PLAS 180 ML (100GA</t>
  </si>
  <si>
    <t>GLĄZES 180</t>
  </si>
  <si>
    <t>Vącińi pl.glązļtŗm 250ml</t>
  </si>
  <si>
    <t>Vacini250</t>
  </si>
  <si>
    <t>TĒJA PICKW MELNĀ ANGĻ 100</t>
  </si>
  <si>
    <t>Vienr.kart.glaz.250ml 100</t>
  </si>
  <si>
    <t>Dzeram. ždens EDEN 18,9L</t>
  </si>
  <si>
    <t>Water 18,9</t>
  </si>
  <si>
    <t>Cukurs</t>
  </si>
  <si>
    <t>Avota ždens CRYSTAL 18,9L</t>
  </si>
  <si>
    <t>Mitrąs salvetes</t>
  </si>
  <si>
    <t>Salvetes</t>
  </si>
  <si>
    <t>Citronu te</t>
  </si>
  <si>
    <t>Kocini aut</t>
  </si>
  <si>
    <t>Piens CEBE</t>
  </si>
  <si>
    <t>GLĄZES KART TALL 250ML (5</t>
  </si>
  <si>
    <t>GLĀZES 250</t>
  </si>
  <si>
    <t>Kaf Paulig Clas malt 500g</t>
  </si>
  <si>
    <t>Paul Clas</t>
  </si>
  <si>
    <t>©okolade Caprim pulv 1 kg</t>
  </si>
  <si>
    <t>Caprim</t>
  </si>
  <si>
    <t>Kaf C4B Prem malt 0.5 kg</t>
  </si>
  <si>
    <t>C4B Prem</t>
  </si>
  <si>
    <t>Glą¾u turŗtąjs</t>
  </si>
  <si>
    <t>Turŗtąjs</t>
  </si>
  <si>
    <t>Kaf C4B Creme malt 0.5 kg</t>
  </si>
  <si>
    <t>C4B Creme</t>
  </si>
  <si>
    <t>Kaf Lavaz Arom kaps 20 gb</t>
  </si>
  <si>
    <t>Lavaz Arom</t>
  </si>
  <si>
    <t>Kaf Lavaz Dolc kaps 20 gb</t>
  </si>
  <si>
    <t>Lavaz Dolc</t>
  </si>
  <si>
    <t>Kaf Eden Lungo kaps 50 gb</t>
  </si>
  <si>
    <t>Eden Lungo</t>
  </si>
  <si>
    <t>Kaf Eden Inten kaps 50 gb</t>
  </si>
  <si>
    <t>Eden Inten</t>
  </si>
  <si>
    <t>Kaf Eden Dolce kaps 50 gb</t>
  </si>
  <si>
    <t>Eden Dolce</t>
  </si>
  <si>
    <t>Kaf C4B Excl malt 0.5 kg</t>
  </si>
  <si>
    <t>C4B Exclus</t>
  </si>
  <si>
    <t>Irish capp</t>
  </si>
  <si>
    <t>Kaf Emporia malt 1 kg</t>
  </si>
  <si>
    <t>Empori mal</t>
  </si>
  <si>
    <t>Kaf Emporia pup 1 kg</t>
  </si>
  <si>
    <t>Empori pup</t>
  </si>
  <si>
    <t>Plastmasas kocini (1000 g</t>
  </si>
  <si>
    <t>Plastm koc</t>
  </si>
  <si>
    <t>REP Sžknis mehaniskais</t>
  </si>
  <si>
    <t>REP Sžk.Me</t>
  </si>
  <si>
    <t>Kaf Paulig Arabi pup 1 kg</t>
  </si>
  <si>
    <t>Paul Arabi</t>
  </si>
  <si>
    <t>Kaf Ambrosia malt 1 kg</t>
  </si>
  <si>
    <t>Ambro mal</t>
  </si>
  <si>
    <t>Kaf Ambrosia pup 1 kg</t>
  </si>
  <si>
    <t>Ambrosia</t>
  </si>
  <si>
    <t>Kaf.Edenissimo Gran Aroma</t>
  </si>
  <si>
    <t>Kaf.Edenis</t>
  </si>
  <si>
    <t>Kaf C4B Premium pup 1 kg</t>
  </si>
  <si>
    <t>C4B Premiu</t>
  </si>
  <si>
    <t>Kaf C4B Premium malt 1 kg</t>
  </si>
  <si>
    <t>Kaf C4B Creme pup 1 kg</t>
  </si>
  <si>
    <t>C4B Crem p</t>
  </si>
  <si>
    <t>Kaf C4B Creme malt 1 kg</t>
  </si>
  <si>
    <t>KAF AROM CLAS BLEND 30%AR</t>
  </si>
  <si>
    <t>AROM CLAS</t>
  </si>
  <si>
    <t>Profilakse</t>
  </si>
  <si>
    <t>Sani</t>
  </si>
  <si>
    <t>Kaf Paulig Espr pup 1 kg</t>
  </si>
  <si>
    <t>Paul Espr</t>
  </si>
  <si>
    <t>Kaf C4B Exclusive pup 1kg</t>
  </si>
  <si>
    <t>Kaf.C4B Exlusive malta 1k</t>
  </si>
  <si>
    <t>C4B</t>
  </si>
  <si>
    <t>KAF AROM PIU BLEND 40%AR</t>
  </si>
  <si>
    <t>AROM PIU</t>
  </si>
  <si>
    <t>Vistas bul</t>
  </si>
  <si>
    <t>Kaf Espreso Clas pup 1 kg</t>
  </si>
  <si>
    <t>Espre Clas</t>
  </si>
  <si>
    <t>Kaf Gusto Italy pup 1 kg</t>
  </si>
  <si>
    <t>Gusto Ital</t>
  </si>
  <si>
    <t>Kaf Espreso Crem pup 1 kg</t>
  </si>
  <si>
    <t>Espres Cre</t>
  </si>
  <si>
    <t>Kaf Bravissimo pup 1 kg</t>
  </si>
  <si>
    <t>Bravissimo</t>
  </si>
  <si>
    <t>Kaf Lavazza Rossa pup 1kg</t>
  </si>
  <si>
    <t>LavazRossa</t>
  </si>
  <si>
    <t>Kaf Schümli Crem pup 1 kg</t>
  </si>
  <si>
    <t>Schümli</t>
  </si>
  <si>
    <t>Kaf Espreso Exquit pup 1k</t>
  </si>
  <si>
    <t>EsprExquit</t>
  </si>
  <si>
    <t>Kaf Espreso Delizia pup 1</t>
  </si>
  <si>
    <t>EsprDelizi</t>
  </si>
  <si>
    <t>Stends 4 pudelŗm</t>
  </si>
  <si>
    <t>Stends 4</t>
  </si>
  <si>
    <t>KAF AROMĀT PUP CHOCOLATE</t>
  </si>
  <si>
    <t>AROM CHOC</t>
  </si>
  <si>
    <t>KAF AROMĀTISKĀS PUP RUM</t>
  </si>
  <si>
    <t>AROM RUM</t>
  </si>
  <si>
    <t>KAF AROMA IRISH CREAM PUP</t>
  </si>
  <si>
    <t>AROMA IRIS</t>
  </si>
  <si>
    <t>Kaf Lavaza Grand pup 1 kg</t>
  </si>
  <si>
    <t>Lavaza Gra</t>
  </si>
  <si>
    <t>REP KOMPLM</t>
  </si>
  <si>
    <t>REP KOMPLL</t>
  </si>
  <si>
    <t>©okolade LeROYAL pulv 1kg</t>
  </si>
  <si>
    <t>LeROYAL</t>
  </si>
  <si>
    <t>EASY COOLER KOMPLEKTS</t>
  </si>
  <si>
    <t>EASY COOL</t>
  </si>
  <si>
    <t>Easy cooler komplekts</t>
  </si>
  <si>
    <t>Easy coole</t>
  </si>
  <si>
    <t>IEKĄRTA GALDA KARSTA AUKS</t>
  </si>
  <si>
    <t>COOLER THC</t>
  </si>
  <si>
    <t>IEKĄRTA GRĻDAS AUKSTA</t>
  </si>
  <si>
    <t>COOLER FCC</t>
  </si>
  <si>
    <t>IEKĄRTA GRĻDAS KARSTA</t>
  </si>
  <si>
    <t>COOLER FHC</t>
  </si>
  <si>
    <t>IEKĄRTA CO2</t>
  </si>
  <si>
    <t>COOLER CO2</t>
  </si>
  <si>
    <t>Piezīmes</t>
  </si>
  <si>
    <t>Piegādes inetrvāls</t>
  </si>
  <si>
    <t xml:space="preserve">Piegādes adrese </t>
  </si>
  <si>
    <t>Kontaktpersona (V. Uzvārds)</t>
  </si>
  <si>
    <t>Tālrunis</t>
  </si>
  <si>
    <t>Minimālais pasūtījums vienā piegādē</t>
  </si>
  <si>
    <t>Apmaksas veids</t>
  </si>
  <si>
    <t>Jur. p./Privātpersona</t>
  </si>
  <si>
    <t>Apmaksas termiņs, dienas</t>
  </si>
  <si>
    <t>Rēķinu apmaksas nosacījumi</t>
  </si>
  <si>
    <t>Katru nedēļu</t>
  </si>
  <si>
    <t>Vienu reizi mēnesī</t>
  </si>
  <si>
    <t xml:space="preserve">Citas piezīmes: </t>
  </si>
  <si>
    <t>Sk. nauda</t>
  </si>
  <si>
    <t>Aizpildīt balstoties uz līguma veidu,   patēriņa apjomu un saskaņotām atlaidēm</t>
  </si>
  <si>
    <t>Lauki ar izvēlnēm</t>
  </si>
  <si>
    <t>Aizpildīt saskaņā ar klienta datiem</t>
  </si>
  <si>
    <t xml:space="preserve">KAF AUT CANDI                           </t>
  </si>
  <si>
    <t xml:space="preserve">KAF AUT ESPRESSO PLUS                   </t>
  </si>
  <si>
    <t xml:space="preserve">KAF AUT SWEETY LAV                      </t>
  </si>
  <si>
    <t xml:space="preserve">KAF AUT DUAL EP1050                     </t>
  </si>
  <si>
    <t xml:space="preserve">KAF AUT LIRIKA                          </t>
  </si>
  <si>
    <t xml:space="preserve">KAF AUT LIRIKA PLUS                     </t>
  </si>
  <si>
    <t xml:space="preserve">KAF AUT ROYAL PROFESIONAL               </t>
  </si>
  <si>
    <t xml:space="preserve">KAF AUT AULIKA FOCUS                    </t>
  </si>
  <si>
    <t xml:space="preserve">KAF AUT AULIKA MID                      </t>
  </si>
  <si>
    <t xml:space="preserve">KAF AUT JURA IMPRESSA F50               </t>
  </si>
  <si>
    <t xml:space="preserve">KAF AUT AULIKA TOP                      </t>
  </si>
  <si>
    <t xml:space="preserve">KAF AUT JURA ENA MICRO 1                </t>
  </si>
  <si>
    <t xml:space="preserve">KAF AUT JURA ENA 3                      </t>
  </si>
  <si>
    <t xml:space="preserve">KAF AUT JURA XF50                       </t>
  </si>
  <si>
    <t xml:space="preserve">KAF AUT PHEDRA ESPRESSO                 </t>
  </si>
  <si>
    <t xml:space="preserve">KAF AUT XS PLUS MELN                    </t>
  </si>
  <si>
    <t xml:space="preserve">KAF AUT XS SILVER                       </t>
  </si>
  <si>
    <t xml:space="preserve">KAF AUT XS SILVER PLUS                  </t>
  </si>
  <si>
    <t xml:space="preserve">KAF AUT CINO XS ESPRESSO                </t>
  </si>
  <si>
    <t xml:space="preserve">KAF AUT CINO XS ESPRESSO PLUS           </t>
  </si>
  <si>
    <t xml:space="preserve">KAF AUT CINO XS PLUS                    </t>
  </si>
  <si>
    <t xml:space="preserve">KAF AUT PHEDRA CAPPUCINO                </t>
  </si>
  <si>
    <t xml:space="preserve">KAF AUT JURA IMPR XS9 OTC               </t>
  </si>
  <si>
    <t xml:space="preserve">KAF AUT CINO XM                        </t>
  </si>
  <si>
    <t xml:space="preserve">KAF AUT NECTA COLIBRI                   </t>
  </si>
  <si>
    <t xml:space="preserve">KAF AUT DOLCE                           </t>
  </si>
  <si>
    <t xml:space="preserve">KAF AUT STRATOS                         </t>
  </si>
  <si>
    <t xml:space="preserve">KAF AUT XF50                            </t>
  </si>
  <si>
    <t xml:space="preserve">KAF AUT ROYAL OFFICE                    </t>
  </si>
  <si>
    <t xml:space="preserve">KAF AUT GAGGIA                          </t>
  </si>
  <si>
    <t xml:space="preserve">KAF AUT ODEA GO                         </t>
  </si>
  <si>
    <t xml:space="preserve">KAF AUT CINO XS                         </t>
  </si>
  <si>
    <t xml:space="preserve">KAF AUT CINO XS PB VB +                 </t>
  </si>
  <si>
    <t xml:space="preserve">KAF AUT CINO XS PB VB                   </t>
  </si>
  <si>
    <t xml:space="preserve">KAF AUT CINO XS GRANDE PB               </t>
  </si>
  <si>
    <t xml:space="preserve">KAF AUT DOLCEAROMA DELUXE               </t>
  </si>
  <si>
    <t xml:space="preserve">KAF AUT DOLCEAROMA                      </t>
  </si>
  <si>
    <t xml:space="preserve">KAF AUT ECO                             </t>
  </si>
  <si>
    <t xml:space="preserve">KAF AUT ELITE DELUXE                    </t>
  </si>
  <si>
    <t xml:space="preserve">KAF AUT BIANCHI GAIA                    </t>
  </si>
  <si>
    <t xml:space="preserve">KAF AUT JURA IMPR XS9 CL                </t>
  </si>
  <si>
    <t xml:space="preserve">KAF AUT JURA IMPR X7-S                  </t>
  </si>
  <si>
    <t xml:space="preserve">KAF AUT JURA IMPR C5 MELN               </t>
  </si>
  <si>
    <t xml:space="preserve">KAF AUT JURA IMPR C5 SILV               </t>
  </si>
  <si>
    <t xml:space="preserve">KAF AUT JURA IMPRE C9 OTC               </t>
  </si>
  <si>
    <t xml:space="preserve">KAF AUT JURA IMPRESSA F70               </t>
  </si>
  <si>
    <t xml:space="preserve">KAF AUT JURA IMPR XS90 OT               </t>
  </si>
  <si>
    <t xml:space="preserve">KAF AUT JURA IMPRESSA Z9                </t>
  </si>
  <si>
    <t>Var</t>
  </si>
  <si>
    <t xml:space="preserve">PoU CW898 Cold/A/Hot/Drch               </t>
  </si>
  <si>
    <t xml:space="preserve">PoU cooler QUARRTZ                      </t>
  </si>
  <si>
    <t>Komplekts Mazais</t>
  </si>
  <si>
    <t>Komplekts Lielais</t>
  </si>
  <si>
    <t>J</t>
  </si>
  <si>
    <t>OCS Rental - monthly</t>
  </si>
  <si>
    <t>Rental</t>
  </si>
  <si>
    <t>Coffee Consumption</t>
  </si>
  <si>
    <t>monthly rental</t>
  </si>
  <si>
    <t>monthly rental of Machine- no products</t>
  </si>
  <si>
    <t>Machine offers</t>
  </si>
  <si>
    <t>From</t>
  </si>
  <si>
    <t>till</t>
  </si>
  <si>
    <t>Saeco royal Professional,  Saeco Lirika</t>
  </si>
  <si>
    <t>above</t>
  </si>
  <si>
    <t>TBD</t>
  </si>
  <si>
    <t>Saeco Aulika Focus</t>
  </si>
  <si>
    <t>Saeco Aulika Mid</t>
  </si>
  <si>
    <t>Saeco Aulika Top</t>
  </si>
  <si>
    <t>Saeco Phedra espresso</t>
  </si>
  <si>
    <t>Above</t>
  </si>
  <si>
    <t>Saeco Phedra cappuccino</t>
  </si>
  <si>
    <t>Necta Colibri</t>
  </si>
  <si>
    <t>Cino XS</t>
  </si>
  <si>
    <t xml:space="preserve">Nr. </t>
  </si>
  <si>
    <t>Nomas kods COM</t>
  </si>
  <si>
    <t>Kafijas automāta kods, COM</t>
  </si>
  <si>
    <t>Kafijas automāta nosaukums</t>
  </si>
  <si>
    <t>OFC</t>
  </si>
  <si>
    <t>Aquarius Grļdas Auksts</t>
  </si>
  <si>
    <t>ADFC</t>
  </si>
  <si>
    <t>Mistral Grļdas Auksts</t>
  </si>
  <si>
    <t>OTC</t>
  </si>
  <si>
    <t>OFH RB</t>
  </si>
  <si>
    <t>Oasis Grļd.Karst.R2000</t>
  </si>
  <si>
    <t>Oasis Grļd.Karst.Tŗrauds</t>
  </si>
  <si>
    <t>ADFH</t>
  </si>
  <si>
    <t>Aquarius Grļdas Karsts</t>
  </si>
  <si>
    <t>Aquarius Grļd.Karst.Ovąls</t>
  </si>
  <si>
    <t>APFH</t>
  </si>
  <si>
    <t>BFFH</t>
  </si>
  <si>
    <t>Cristal Mount Grļdas Kars</t>
  </si>
  <si>
    <t>IFH</t>
  </si>
  <si>
    <t>ITH</t>
  </si>
  <si>
    <t>OFH ov (white)</t>
  </si>
  <si>
    <t>OFH ov</t>
  </si>
  <si>
    <t>OTH</t>
  </si>
  <si>
    <t>Pirktą iekąrta</t>
  </si>
  <si>
    <t>PFH</t>
  </si>
  <si>
    <t>Quidi Grļdas Karsts 2</t>
  </si>
  <si>
    <t>CFH</t>
  </si>
  <si>
    <t>Oasis Grļdas Karsts</t>
  </si>
  <si>
    <t>Oasis Grļdas Karst.Za¶¹</t>
  </si>
  <si>
    <t>Oasis Grļd.Karsts Violets</t>
  </si>
  <si>
    <t>SFH Sunrock grļdas karsts</t>
  </si>
  <si>
    <t>OFH ov Shampagne</t>
  </si>
  <si>
    <t>OFHB ov (black)</t>
  </si>
  <si>
    <t>OFH ov (blue)</t>
  </si>
  <si>
    <t>Cosmental grļdas karsts</t>
  </si>
  <si>
    <t>IEKĄRTA GALDA KARSTA AUKSTA</t>
  </si>
  <si>
    <t>General Cooler</t>
  </si>
  <si>
    <t>Uzmava (iekąrta)</t>
  </si>
  <si>
    <t>Ronaqua CO2</t>
  </si>
  <si>
    <t>COSMETAL CO2</t>
  </si>
  <si>
    <t>Aquarius CO2</t>
  </si>
  <si>
    <t>EDENSODA</t>
  </si>
  <si>
    <t>Ronaqua Premium CO2</t>
  </si>
  <si>
    <t>KALIX BOTTELED</t>
  </si>
  <si>
    <t>KAF AUT LUCE</t>
  </si>
  <si>
    <t>Vilnius</t>
  </si>
  <si>
    <t>Eden</t>
  </si>
  <si>
    <t>Kliento Nr.</t>
  </si>
  <si>
    <t>Data</t>
  </si>
  <si>
    <t>2015 10 30</t>
  </si>
  <si>
    <t>Sutarties tipas</t>
  </si>
  <si>
    <t>Pratęsta</t>
  </si>
  <si>
    <t>TIEKIMO IR PASLAUGŲ SUTARTIS HOD</t>
  </si>
  <si>
    <t>Nr. 3098</t>
  </si>
  <si>
    <t>Įmonės pavadinimas</t>
  </si>
  <si>
    <t>UAB Eden Springs Lietuva</t>
  </si>
  <si>
    <t>PVM mok. k.</t>
  </si>
  <si>
    <t>LT116382314</t>
  </si>
  <si>
    <t>Buveinės adresas</t>
  </si>
  <si>
    <t xml:space="preserve">Savanorių pr. 174 A, Vilnius, LT-03153,LIETUVA </t>
  </si>
  <si>
    <t>Biuro adresas</t>
  </si>
  <si>
    <t>Savanorių pr. 174 A,Vilnius,LT-</t>
  </si>
  <si>
    <t>-03153,LIETUVA</t>
  </si>
  <si>
    <t>Telefonas/faksas</t>
  </si>
  <si>
    <t>+8 800 20006, info@lt.edensprings.com</t>
  </si>
  <si>
    <t>Darbo valandos</t>
  </si>
  <si>
    <t>Darbo dienomis 8:00–17:00</t>
  </si>
  <si>
    <t>Banko sąskaita</t>
  </si>
  <si>
    <t>LT087300010076219796; HABALT22</t>
  </si>
  <si>
    <t>Pardavimo specialistė</t>
  </si>
  <si>
    <t>Pavadinimas</t>
  </si>
  <si>
    <t>PVM mok. k. / įmonės k. / asmens k.</t>
  </si>
  <si>
    <t>Pasirašantysis</t>
  </si>
  <si>
    <t>El. paštas sąskaitoms</t>
  </si>
  <si>
    <t>Buhalterijos skyriaus telefonas</t>
  </si>
  <si>
    <t>Kontaktinis asmuo (vardas, pavardė)</t>
  </si>
  <si>
    <t>Pristatymo adresas</t>
  </si>
  <si>
    <t>Telefonas</t>
  </si>
  <si>
    <t>Pristatymo valandos</t>
  </si>
  <si>
    <t>Pristatymo dienos</t>
  </si>
  <si>
    <t>Pristatymo dažnumas</t>
  </si>
  <si>
    <t>Numanomas minimalus užsakymų skaičius per mėnesį</t>
  </si>
  <si>
    <t>Numanomas prevencinių priemonių intervalas per metus</t>
  </si>
  <si>
    <t xml:space="preserve"> Pastaba: mažiau kaip 5 buteliai per mėnesį.</t>
  </si>
  <si>
    <t>1. Nuomojamos prekės kiekis ir vertė; užstato mokėjimas</t>
  </si>
  <si>
    <t>Kodas</t>
  </si>
  <si>
    <t>Kiekis</t>
  </si>
  <si>
    <t>Užstatas vienetui</t>
  </si>
  <si>
    <t>Vieneto vertė (su PVM)</t>
  </si>
  <si>
    <t>Sąskaitos apmokėjimo terminas</t>
  </si>
  <si>
    <t>Apmok. terminas dienomis</t>
  </si>
  <si>
    <t>Mokėjimo būdas</t>
  </si>
  <si>
    <t>Pervedimas</t>
  </si>
  <si>
    <t>Juridinis/fizinis asmuo</t>
  </si>
  <si>
    <t>2. Prekių ir paslaugų kainos ir suteiktos nuolaidos</t>
  </si>
  <si>
    <t>Prekės/paslaugos aprašas</t>
  </si>
  <si>
    <t>Vienetas</t>
  </si>
  <si>
    <t>Vieneto kaina be PVM</t>
  </si>
  <si>
    <t>Nuolaida, %</t>
  </si>
  <si>
    <t>PVM 21%</t>
  </si>
  <si>
    <t>Suma su PVM</t>
  </si>
  <si>
    <t>Šalių parašai</t>
  </si>
  <si>
    <t>Vykdomasis direktorius</t>
  </si>
  <si>
    <t>Žilvinas Biekša</t>
  </si>
  <si>
    <t>Parašas</t>
  </si>
  <si>
    <t>A.V</t>
  </si>
  <si>
    <t>v.01052015</t>
  </si>
  <si>
    <t>psl. 1</t>
  </si>
  <si>
    <r>
      <t xml:space="preserve">THE WATER </t>
    </r>
    <r>
      <rPr>
        <i/>
        <sz val="12"/>
        <color indexed="8"/>
        <rFont val="Times New Roman"/>
        <family val="1"/>
      </rPr>
      <t>&amp;</t>
    </r>
    <r>
      <rPr>
        <sz val="12"/>
        <color indexed="8"/>
        <rFont val="Times New Roman"/>
        <family val="1"/>
      </rPr>
      <t xml:space="preserve"> COFFEE COMPANY</t>
    </r>
  </si>
  <si>
    <r>
      <t xml:space="preserve">Įmonė </t>
    </r>
    <r>
      <rPr>
        <sz val="12"/>
        <color indexed="8"/>
        <rFont val="Times New Roman"/>
        <family val="1"/>
      </rPr>
      <t>Eden Springs Lietuva UAB</t>
    </r>
  </si>
  <si>
    <t>Kaunas</t>
  </si>
  <si>
    <t>Delivery frequency</t>
  </si>
  <si>
    <t>Payment type</t>
  </si>
  <si>
    <t>Telefonas/e-paštas</t>
  </si>
  <si>
    <t>Legal/private</t>
  </si>
  <si>
    <t>F</t>
  </si>
  <si>
    <t>A.V.</t>
  </si>
  <si>
    <t>Produkts (Deposits)</t>
  </si>
  <si>
    <t>Klaipėda</t>
  </si>
  <si>
    <t>Darbo laikas</t>
  </si>
  <si>
    <t>8:00–17:00</t>
  </si>
  <si>
    <t xml:space="preserve">8 800 20006, info@lt.edensprings.com
</t>
  </si>
  <si>
    <t xml:space="preserve">Įmonės k. / PVM mok. k. </t>
  </si>
  <si>
    <t xml:space="preserve">Kontaktinis tel.: </t>
  </si>
  <si>
    <t xml:space="preserve">Klientas: </t>
  </si>
  <si>
    <t>Vardas, Pavardė</t>
  </si>
  <si>
    <t>Kaina be PVM</t>
  </si>
  <si>
    <t>Depozitas</t>
  </si>
  <si>
    <t>Geriamas vanduo 18.9 l</t>
  </si>
  <si>
    <t>Metalinis stovas 4 but.</t>
  </si>
  <si>
    <t>puodelių laikiklis</t>
  </si>
  <si>
    <t>005201/000201</t>
  </si>
  <si>
    <t>Aušintuvo dezinfekcija</t>
  </si>
  <si>
    <t>Vandens pilstymo aparatas FH (nuoma)</t>
  </si>
  <si>
    <t>kainos</t>
  </si>
  <si>
    <t>Vnt.</t>
  </si>
  <si>
    <t>Saeco Phedra kavos aparatas</t>
  </si>
  <si>
    <t>Sweety Espresso kavos aparatas</t>
  </si>
  <si>
    <t>Necta Colibri kavos aparatas</t>
  </si>
  <si>
    <t>Candy Espresso kavos aparatas</t>
  </si>
  <si>
    <t>Grynais</t>
  </si>
  <si>
    <t>Pavedimu</t>
  </si>
  <si>
    <t>Vadybininkas:</t>
  </si>
  <si>
    <t>Pristatymas"</t>
  </si>
  <si>
    <t>Miestas</t>
  </si>
  <si>
    <t>Sutarties pavadinimas</t>
  </si>
  <si>
    <t>VANDENS TIEKIMO SUTARTIS</t>
  </si>
  <si>
    <t>VANDENS APARATO NUOMOS SUTARTIS</t>
  </si>
  <si>
    <t>KAVOS APARATO NUOMOS SUTARTIS</t>
  </si>
  <si>
    <t>Prekių ir paslaugų kainos</t>
  </si>
  <si>
    <t>Nuomojama/parduodama įranga</t>
  </si>
  <si>
    <t>Saeco Aulica TOP kavos aparatas</t>
  </si>
  <si>
    <t>Saeco Aulica TOP nuoma (11kg ir daugiau kavos)</t>
  </si>
  <si>
    <t>Saeco Aulica TOP nuoma (3-5kg kavos/mėn.)</t>
  </si>
  <si>
    <t>Saeco Aulica TOP nuoma (6-8kg kavos/mėn.)</t>
  </si>
  <si>
    <t>Saeco Aulika Focus kavos aparatas (3-5kg kavos/mėn.)</t>
  </si>
  <si>
    <t>Saeco Aulika Focus kavos aparatas (6-10kg kavos/mėn.)</t>
  </si>
  <si>
    <t>Necta Colibri kavos aparatas (3-5kg kavos/mėn.)</t>
  </si>
  <si>
    <t>Saeco Aulika Focus kavos aparatas  (11kg ir daugiau kavos / mėn.)</t>
  </si>
  <si>
    <t>Saeco Phedra cappuccino nuoma (3-5kg kavos/mėn.)</t>
  </si>
  <si>
    <t>Saeco Phedra cappuccino nuoma (6-10kg kavos/mėn.)</t>
  </si>
  <si>
    <t>Saeco Phedra cappuccino nuoma (11-15kg kavos/mėn.)</t>
  </si>
  <si>
    <t>Saeco Phedra cappuccino nuoma (16kg ir daugiau kavos)/mėn.</t>
  </si>
  <si>
    <t>Saeco Phedra espreso nuoma (3-5kg kavos/mėn.)</t>
  </si>
  <si>
    <t>Saeco Phedra espreso nuoma (6-10kg kavos/mėn.)</t>
  </si>
  <si>
    <t>Saeco Phedra espreso nuoma (11-15kg kavos/mėn.)</t>
  </si>
  <si>
    <t>Saeco Phedra espreso nuoma (16kg ir daugiau kavos)/mėn.</t>
  </si>
  <si>
    <t>Necta Colibri kavos aparatas (6-10kg kavos/mėn.)</t>
  </si>
  <si>
    <t>Necta Colibri kavos aparatas (11-15kg kavos/mėn.)</t>
  </si>
  <si>
    <t>Necta Colibri kavos aparatas (16kg ir daugiau kavos/mėn.)</t>
  </si>
  <si>
    <t>Candy Espresso kavos aparatas (100 kapsulių/mėn.)</t>
  </si>
  <si>
    <t>Candy Espresso kavos aparatas (50 kapsulių/mėn.)</t>
  </si>
  <si>
    <t>Sweety Espresso kavos aparatas (50 kapsulių/mėn.)</t>
  </si>
  <si>
    <t>Sweety Espresso kavos aparatas (100 kapsulių/mėn.)</t>
  </si>
  <si>
    <t>Nuoma</t>
  </si>
  <si>
    <t>6220 (1)</t>
  </si>
  <si>
    <t>6220 (2)</t>
  </si>
  <si>
    <t>6220 (3)</t>
  </si>
  <si>
    <t>6220 (4)</t>
  </si>
  <si>
    <t>6224 (1)</t>
  </si>
  <si>
    <t>Candy Espresso kavos aparatas (0-99 kapsulių/mėn.)</t>
  </si>
  <si>
    <t>6224 (2)</t>
  </si>
  <si>
    <t>Candy Espresso kavos aparatas (nuo 100 kapsulių/mėn.)</t>
  </si>
  <si>
    <t>6226 (1)</t>
  </si>
  <si>
    <t>Sweety Espresso kavos aparatas (0-99 kapsulių/mėn.)</t>
  </si>
  <si>
    <t>6226 (2)</t>
  </si>
  <si>
    <t>6228 (1)</t>
  </si>
  <si>
    <t>6228 (2)</t>
  </si>
  <si>
    <t>6228 (3)</t>
  </si>
  <si>
    <t>6228 (4)</t>
  </si>
  <si>
    <t>Saeco Phedra cappuccino (vertė)</t>
  </si>
  <si>
    <t>Kavos aparato nukalkinimas_Nuomotojas</t>
  </si>
  <si>
    <t>Kavos aparato nukalkinimas_Nuomininkas</t>
  </si>
  <si>
    <t>Kartas</t>
  </si>
  <si>
    <t>Nauja</t>
  </si>
  <si>
    <t>papildoma</t>
  </si>
  <si>
    <t>Pagal užsakymą</t>
  </si>
  <si>
    <t>Pagal pageidavimą</t>
  </si>
  <si>
    <t>Saeco Aulica TOP kavos aparatas (vertė)</t>
  </si>
  <si>
    <t>Necta Colibri kavos aparatas (vertė)</t>
  </si>
  <si>
    <t>pasirinkti (min kiekis mėn)</t>
  </si>
  <si>
    <t>Profilaktinis valymas</t>
  </si>
  <si>
    <t>Kavos aparato nukalkinimas (kartais/mėn)</t>
  </si>
  <si>
    <t>Vandens aušintuvo dezinfekcija (kartais/metus)</t>
  </si>
  <si>
    <t>Minimalus kavos užsakymas  mėnesiui</t>
  </si>
  <si>
    <t>Minimalus vandens 18.9l užsakymas mėnesiui</t>
  </si>
  <si>
    <t>Minimalus vandens užsakymas (PET) mėnesiui</t>
  </si>
  <si>
    <t>pasirinkti (minimalus kiekis kartui)</t>
  </si>
  <si>
    <t>Minimalus kavos pristatymo kiekis</t>
  </si>
  <si>
    <t>Minimalus vandens 18.9l pristatymo kiekis</t>
  </si>
  <si>
    <t>Minimalus vandens (PET) pristatymo kiekis</t>
  </si>
  <si>
    <t>Vandens pilstymo aparatas FC (nuoma)</t>
  </si>
  <si>
    <t>005200/000200</t>
  </si>
  <si>
    <t>Vichy negazuotas 0,5l</t>
  </si>
  <si>
    <t>Vichy gazuotas 0,5l</t>
  </si>
  <si>
    <t>neptūnas pet negazuotas 0,5l</t>
  </si>
  <si>
    <t>neptūnas pet gazuotas 0,5l</t>
  </si>
  <si>
    <t>neptūnas pet citrinos skonio 0,5l</t>
  </si>
  <si>
    <t>neptūnas pet negazuotas 1,5 l</t>
  </si>
  <si>
    <t>neptūnas pet gazuotas 1,5 l</t>
  </si>
  <si>
    <t>neptūnas pet citrinos skonio 1,5 l</t>
  </si>
  <si>
    <t>neptūnas stiklas negazuotas 0,3 l</t>
  </si>
  <si>
    <t>neptūnas stiklas gazuotas 0,3 l</t>
  </si>
  <si>
    <t>neptūnas stiklas negazuotas 0,7 l</t>
  </si>
  <si>
    <t>neptūnas stiklas gazuotas 0,7 l</t>
  </si>
  <si>
    <t>hermis pet negazuotas 0,33 l</t>
  </si>
  <si>
    <t>hermis pet gazuotas 0,33 l</t>
  </si>
  <si>
    <t>Pompa pardavimui</t>
  </si>
  <si>
    <t>Pareigos:</t>
  </si>
  <si>
    <t>6230 (1)</t>
  </si>
  <si>
    <t>JURA IMPRESSA Xs9 Classic</t>
  </si>
  <si>
    <t>JURA IMPRESSA Xs9 Classic (vertė)</t>
  </si>
  <si>
    <t>nuoma</t>
  </si>
  <si>
    <t>Šaltinio vanduo CRYSTAL 18.9 l</t>
  </si>
  <si>
    <r>
      <rPr>
        <b/>
        <sz val="11"/>
        <rFont val="Times New Roman"/>
        <family val="1"/>
      </rPr>
      <t>Įmonė</t>
    </r>
    <r>
      <rPr>
        <sz val="11"/>
        <rFont val="Times New Roman"/>
        <family val="1"/>
        <charset val="186"/>
      </rPr>
      <t xml:space="preserve"> Eden Springs Lietuva UAB</t>
    </r>
  </si>
  <si>
    <t>Pardavimų vadybininkas</t>
  </si>
  <si>
    <t>Svetlana Maliutina</t>
  </si>
  <si>
    <t>5070/000205</t>
  </si>
  <si>
    <t xml:space="preserve">Porcelianinis indas nuomai                    </t>
  </si>
  <si>
    <t>5070 (1)/000205</t>
  </si>
  <si>
    <t>6200/000220</t>
  </si>
  <si>
    <t>6200/00022</t>
  </si>
  <si>
    <t>6220 (1)/00022</t>
  </si>
  <si>
    <t>6220 (2)/00022</t>
  </si>
  <si>
    <t>6220 (3)/00022</t>
  </si>
  <si>
    <t>6220 (4)/00022</t>
  </si>
  <si>
    <t>6222/000223</t>
  </si>
  <si>
    <t>6222 (1)/000223</t>
  </si>
  <si>
    <t>6222 (2)/000223</t>
  </si>
  <si>
    <t>6222 (3)/000223</t>
  </si>
  <si>
    <t>6223/000224</t>
  </si>
  <si>
    <t>6223 (1)/000224</t>
  </si>
  <si>
    <t>6223 (2)/000224</t>
  </si>
  <si>
    <t>6223 (3)/000224</t>
  </si>
  <si>
    <t>6224/000225</t>
  </si>
  <si>
    <t>6224 (1)/000225</t>
  </si>
  <si>
    <t>6224 (2)/000225</t>
  </si>
  <si>
    <t>6226/000227</t>
  </si>
  <si>
    <t>6226 (1)/000227</t>
  </si>
  <si>
    <t>6226 (2)/000227</t>
  </si>
  <si>
    <t>6227/000228</t>
  </si>
  <si>
    <t>6227 (1)/000228</t>
  </si>
  <si>
    <t>6227 (2)/000228</t>
  </si>
  <si>
    <t>6227 (3)/000228</t>
  </si>
  <si>
    <t>JURA IMPRESSA Xs9 Classic (3-5kg kavos/mėn.)</t>
  </si>
  <si>
    <t>6231 (2)</t>
  </si>
  <si>
    <t>JURA IMPRESSA Xs9 Classic (6-8kg kavos/mėn.)</t>
  </si>
  <si>
    <t>6232 (3)</t>
  </si>
  <si>
    <t>JURA IMPRESSA Xs9 Classic (9-15kg kavos/mėn.)</t>
  </si>
  <si>
    <t>JURA IMPRESSA Xs9 Classic (16kg ir daugiau kavos/mėn.)</t>
  </si>
  <si>
    <t>vertė</t>
  </si>
  <si>
    <t>pasirinkti</t>
  </si>
  <si>
    <t>Vandens pilstymo aparatas (vertė)</t>
  </si>
  <si>
    <t>Vandens aparato vertė</t>
  </si>
  <si>
    <t>6222 (4)/000223</t>
  </si>
  <si>
    <t>Rasa Jakštienė</t>
  </si>
  <si>
    <t>Vida Baliunienė</t>
  </si>
  <si>
    <t>Vilija Barauskienė</t>
  </si>
  <si>
    <t>Daiva Nariūnienė</t>
  </si>
  <si>
    <t>Jovita Kaškeliavičiūtė</t>
  </si>
  <si>
    <t>Giedrė Važnevičienė</t>
  </si>
  <si>
    <t xml:space="preserve">KAVOS TIEKIMO SUTARTIS </t>
  </si>
  <si>
    <t>Saeco Lirika kavos aparatas</t>
  </si>
  <si>
    <t>Saeco Lirika kavos aparatas (vertė)</t>
  </si>
  <si>
    <t>Saeco Lirika kavos aparatas (3-5kg kavos/mėn.)</t>
  </si>
  <si>
    <t>Saeco Lirika kavos aparatas (6-9kg kavos/mėn.)</t>
  </si>
  <si>
    <t>Saeco Lirika kavos aparatas (11kg ir daugiau kavos)/mėn.</t>
  </si>
  <si>
    <t>6223 (4)/000224</t>
  </si>
  <si>
    <t>Vandens aparato dezinfekcija atliekama 2 kartus per metus arba pagal kliento pageidavimą</t>
  </si>
  <si>
    <t xml:space="preserve">Kavos aparato nukalkinimą atlieka pats klientas. Esant poreikiui, nukalkinimą gali atlikti nuomotojas,  paslaugos kaina derinama su vadybininku. </t>
  </si>
  <si>
    <t>Raminta Visockaitė</t>
  </si>
  <si>
    <t>Adreso kliento kodas</t>
  </si>
  <si>
    <t>6227 (4)/000228</t>
  </si>
  <si>
    <t>Saeco Aulica Focus kavos aparatas (vertė)</t>
  </si>
  <si>
    <t>Saeco Aulica TOP nuoma (0-2kg kavos/mėn.)</t>
  </si>
  <si>
    <t>Saeco Aulica Focus kavos aparatas (0-2kg kavos/mėn.)</t>
  </si>
  <si>
    <t>Saeco Lirika kavos aparatas (0-2kg kavos/mėn.)</t>
  </si>
  <si>
    <t>Atnaujinimas</t>
  </si>
  <si>
    <t xml:space="preserve">POU Oasis vandens aparatas nuomai       </t>
  </si>
  <si>
    <t xml:space="preserve">Filtras CRB                             </t>
  </si>
  <si>
    <t xml:space="preserve">Filtras U/F                             </t>
  </si>
  <si>
    <t xml:space="preserve">Filtras SED                             </t>
  </si>
  <si>
    <t xml:space="preserve">Filtras Eden unlimited                  </t>
  </si>
  <si>
    <t>5212 (1)</t>
  </si>
  <si>
    <t xml:space="preserve">POU Oasis vandens aparatas nuomai  (vertė)  </t>
  </si>
  <si>
    <t>filtras</t>
  </si>
  <si>
    <t>Necta Colibri kavos aparatas (0-2kg)</t>
  </si>
  <si>
    <r>
      <t>6228</t>
    </r>
    <r>
      <rPr>
        <sz val="11"/>
        <color indexed="9"/>
        <rFont val="Calibri"/>
        <family val="2"/>
        <charset val="186"/>
      </rPr>
      <t>_</t>
    </r>
  </si>
  <si>
    <r>
      <t>6228</t>
    </r>
    <r>
      <rPr>
        <sz val="11"/>
        <color indexed="9"/>
        <rFont val="Calibri"/>
        <family val="2"/>
        <charset val="186"/>
      </rPr>
      <t>_1</t>
    </r>
  </si>
  <si>
    <t>Inga Leskauskaitė</t>
  </si>
  <si>
    <t>8:00-17:00</t>
  </si>
  <si>
    <t>Vandens pilstymo aparatas FH (vertė)</t>
  </si>
  <si>
    <t>Vienkartinės stiklinaitės 200 ml (100 vnt.)</t>
  </si>
  <si>
    <t>LT08 7300 0100 7621 9796</t>
  </si>
  <si>
    <t>VšĮ Šilalės rajono ligoninė</t>
  </si>
  <si>
    <t>Vytauto Didžiojo g. 19, LT-75132 Šilalė</t>
  </si>
  <si>
    <t>(8-449) 74235</t>
  </si>
  <si>
    <t>Alfonsas Motuzas</t>
  </si>
  <si>
    <t>info@silalesligonine.lt</t>
  </si>
  <si>
    <t>(8-449) 74071</t>
  </si>
  <si>
    <t>LT31 4010 0445 0002 0914</t>
  </si>
  <si>
    <t>Kitos sutarties nuostatos aptartos Sutarties sąlygose (priedas Nr.1)</t>
  </si>
  <si>
    <t>Įmonės k . / PVM mok. k.</t>
  </si>
  <si>
    <t xml:space="preserve">Zietelos g. 3, LT-03160 Vilnius, LIETUVA </t>
  </si>
  <si>
    <t>211638230 / LT116382314</t>
  </si>
  <si>
    <t>Direktorius</t>
  </si>
  <si>
    <t>Osvaldas Šarmavičius</t>
  </si>
  <si>
    <t>S2-88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</si>
</sst>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€&quot;\ #,##0.00"/>
    <numFmt numFmtId="165" formatCode="0.0"/>
    <numFmt numFmtId="166" formatCode="0.0%"/>
    <numFmt numFmtId="167" formatCode="&quot;Ls&quot;\ #,##0.00"/>
    <numFmt numFmtId="168" formatCode="#,##0.00\ [$Lt-427]"/>
    <numFmt numFmtId="169" formatCode="_-[$€-426]\ * #,##0.00_-;\-[$€-426]\ * #,##0.00_-;_-[$€-426]\ * &quot;-&quot;??_-;_-@_-"/>
    <numFmt numFmtId="170" formatCode="_-[$€-2]\ * #,##0.00_-;\-[$€-2]\ * #,##0.00_-;_-[$€-2]\ * &quot;-&quot;??_-;_-@_-"/>
    <numFmt numFmtId="171" formatCode="[$€-2]\ #,##0.00"/>
    <numFmt numFmtId="172" formatCode="_-* #,##0.00\ [$€-1]_-;\-* #,##0.00\ [$€-1]_-;_-* &quot;-&quot;??\ [$€-1]_-;_-@_-"/>
  </numFmts>
  <fonts count="66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186"/>
    </font>
    <font>
      <sz val="10"/>
      <name val="Gill Sans MT"/>
      <family val="2"/>
    </font>
    <font>
      <sz val="11"/>
      <color indexed="8"/>
      <name val="Calibri"/>
      <family val="2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8"/>
      <name val="Times New Roman"/>
      <family val="1"/>
      <charset val="186"/>
    </font>
    <font>
      <sz val="16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9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8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2"/>
      <color indexed="1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color indexed="10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4"/>
      <color rgb="FF7030A0"/>
      <name val="Calibri"/>
      <family val="2"/>
      <charset val="186"/>
      <scheme val="minor"/>
    </font>
    <font>
      <sz val="11"/>
      <color rgb="FFFF0000"/>
      <name val="Times New Roman"/>
      <family val="1"/>
      <charset val="186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Microsoft JhengHei Light"/>
      <family val="2"/>
    </font>
    <font>
      <b/>
      <sz val="12"/>
      <color rgb="FF000000"/>
      <name val="Times New Roman"/>
      <family val="1"/>
    </font>
    <font>
      <u/>
      <sz val="12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Calibri"/>
      <family val="2"/>
      <charset val="186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8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2CC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">
    <xf numFmtId="0" fontId="0" fillId="0" borderId="0"/>
    <xf numFmtId="0" fontId="26" fillId="0" borderId="0" applyNumberFormat="0" applyFill="0" applyBorder="0" applyAlignment="0" applyProtection="0"/>
    <xf numFmtId="0" fontId="27" fillId="3" borderId="72" applyNumberFormat="0" applyAlignment="0" applyProtection="0"/>
    <xf numFmtId="0" fontId="3" fillId="0" borderId="0"/>
    <xf numFmtId="0" fontId="25" fillId="0" borderId="0"/>
    <xf numFmtId="0" fontId="25" fillId="0" borderId="0"/>
    <xf numFmtId="170" fontId="25" fillId="0" borderId="0"/>
    <xf numFmtId="0" fontId="2" fillId="0" borderId="0"/>
    <xf numFmtId="0" fontId="25" fillId="4" borderId="73" applyNumberFormat="0" applyFont="0" applyAlignment="0" applyProtection="0"/>
    <xf numFmtId="9" fontId="24" fillId="0" borderId="0" applyFont="0" applyFill="0" applyBorder="0" applyAlignment="0" applyProtection="0"/>
  </cellStyleXfs>
  <cellXfs count="497">
    <xf numFmtId="0" fontId="0" fillId="0" borderId="0" xfId="0"/>
    <xf numFmtId="0" fontId="29" fillId="2" borderId="0" xfId="7" applyFont="1" applyFill="1" applyAlignment="1">
      <alignment horizontal="left"/>
    </xf>
    <xf numFmtId="0" fontId="30" fillId="2" borderId="0" xfId="7" applyFont="1" applyFill="1"/>
    <xf numFmtId="9" fontId="30" fillId="2" borderId="0" xfId="7" applyNumberFormat="1" applyFont="1" applyFill="1"/>
    <xf numFmtId="0" fontId="30" fillId="2" borderId="0" xfId="7" applyFont="1" applyFill="1" applyAlignment="1">
      <alignment horizontal="right"/>
    </xf>
    <xf numFmtId="0" fontId="30" fillId="2" borderId="0" xfId="7" applyFont="1" applyFill="1" applyAlignment="1">
      <alignment horizontal="left"/>
    </xf>
    <xf numFmtId="165" fontId="30" fillId="2" borderId="0" xfId="7" applyNumberFormat="1" applyFont="1" applyFill="1" applyAlignment="1">
      <alignment horizontal="center"/>
    </xf>
    <xf numFmtId="0" fontId="31" fillId="5" borderId="0" xfId="7" applyFont="1" applyFill="1"/>
    <xf numFmtId="166" fontId="31" fillId="5" borderId="0" xfId="7" applyNumberFormat="1" applyFont="1" applyFill="1" applyAlignment="1">
      <alignment horizontal="center"/>
    </xf>
    <xf numFmtId="0" fontId="32" fillId="2" borderId="0" xfId="7" applyFont="1" applyFill="1"/>
    <xf numFmtId="166" fontId="33" fillId="2" borderId="0" xfId="7" applyNumberFormat="1" applyFont="1" applyFill="1"/>
    <xf numFmtId="0" fontId="34" fillId="2" borderId="1" xfId="7" applyFont="1" applyFill="1" applyBorder="1" applyAlignment="1">
      <alignment horizontal="center" vertical="top" wrapText="1"/>
    </xf>
    <xf numFmtId="0" fontId="34" fillId="5" borderId="1" xfId="7" applyFont="1" applyFill="1" applyBorder="1" applyAlignment="1">
      <alignment horizontal="center" vertical="top" wrapText="1"/>
    </xf>
    <xf numFmtId="0" fontId="35" fillId="2" borderId="0" xfId="7" applyFont="1" applyFill="1"/>
    <xf numFmtId="9" fontId="34" fillId="2" borderId="1" xfId="7" applyNumberFormat="1" applyFont="1" applyFill="1" applyBorder="1" applyAlignment="1">
      <alignment horizontal="center" vertical="top" wrapText="1"/>
    </xf>
    <xf numFmtId="164" fontId="34" fillId="2" borderId="1" xfId="7" applyNumberFormat="1" applyFont="1" applyFill="1" applyBorder="1" applyAlignment="1">
      <alignment horizontal="center" vertical="top" wrapText="1"/>
    </xf>
    <xf numFmtId="164" fontId="34" fillId="5" borderId="1" xfId="7" applyNumberFormat="1" applyFont="1" applyFill="1" applyBorder="1" applyAlignment="1">
      <alignment horizontal="center" vertical="top" wrapText="1"/>
    </xf>
    <xf numFmtId="0" fontId="34" fillId="2" borderId="2" xfId="7" applyFont="1" applyFill="1" applyBorder="1" applyAlignment="1">
      <alignment horizontal="center" vertical="top" wrapText="1"/>
    </xf>
    <xf numFmtId="0" fontId="34" fillId="2" borderId="0" xfId="7" applyFont="1" applyFill="1" applyBorder="1" applyAlignment="1">
      <alignment horizontal="center" vertical="top" wrapText="1"/>
    </xf>
    <xf numFmtId="166" fontId="36" fillId="2" borderId="0" xfId="7" applyNumberFormat="1" applyFont="1" applyFill="1" applyBorder="1" applyAlignment="1">
      <alignment horizontal="center" vertical="top" wrapText="1"/>
    </xf>
    <xf numFmtId="167" fontId="34" fillId="5" borderId="1" xfId="7" applyNumberFormat="1" applyFont="1" applyFill="1" applyBorder="1" applyAlignment="1">
      <alignment horizontal="center" vertical="top" wrapText="1"/>
    </xf>
    <xf numFmtId="164" fontId="34" fillId="2" borderId="2" xfId="7" applyNumberFormat="1" applyFont="1" applyFill="1" applyBorder="1" applyAlignment="1">
      <alignment horizontal="center" vertical="top" wrapText="1"/>
    </xf>
    <xf numFmtId="9" fontId="34" fillId="2" borderId="2" xfId="7" applyNumberFormat="1" applyFont="1" applyFill="1" applyBorder="1" applyAlignment="1">
      <alignment horizontal="center" vertical="top" wrapText="1"/>
    </xf>
    <xf numFmtId="9" fontId="34" fillId="2" borderId="0" xfId="7" applyNumberFormat="1" applyFont="1" applyFill="1" applyBorder="1" applyAlignment="1">
      <alignment horizontal="center" vertical="top" wrapText="1"/>
    </xf>
    <xf numFmtId="0" fontId="30" fillId="2" borderId="0" xfId="7" applyFont="1" applyFill="1" applyBorder="1"/>
    <xf numFmtId="167" fontId="34" fillId="2" borderId="0" xfId="7" applyNumberFormat="1" applyFont="1" applyFill="1" applyBorder="1" applyAlignment="1">
      <alignment horizontal="center" vertical="top" wrapText="1"/>
    </xf>
    <xf numFmtId="167" fontId="30" fillId="2" borderId="0" xfId="7" applyNumberFormat="1" applyFont="1" applyFill="1" applyBorder="1" applyAlignment="1">
      <alignment horizontal="center"/>
    </xf>
    <xf numFmtId="9" fontId="37" fillId="2" borderId="1" xfId="7" applyNumberFormat="1" applyFont="1" applyFill="1" applyBorder="1" applyAlignment="1">
      <alignment horizontal="center" vertical="top" wrapText="1"/>
    </xf>
    <xf numFmtId="0" fontId="37" fillId="2" borderId="1" xfId="7" applyFont="1" applyFill="1" applyBorder="1" applyAlignment="1">
      <alignment horizontal="center" vertical="top" wrapText="1"/>
    </xf>
    <xf numFmtId="167" fontId="37" fillId="5" borderId="1" xfId="7" applyNumberFormat="1" applyFont="1" applyFill="1" applyBorder="1" applyAlignment="1">
      <alignment horizontal="center" vertical="top" wrapText="1"/>
    </xf>
    <xf numFmtId="9" fontId="34" fillId="2" borderId="1" xfId="7" applyNumberFormat="1" applyFont="1" applyFill="1" applyBorder="1" applyAlignment="1">
      <alignment horizontal="center" vertical="center" wrapText="1"/>
    </xf>
    <xf numFmtId="167" fontId="37" fillId="2" borderId="1" xfId="7" applyNumberFormat="1" applyFont="1" applyFill="1" applyBorder="1" applyAlignment="1">
      <alignment horizontal="center" vertical="top" wrapText="1"/>
    </xf>
    <xf numFmtId="164" fontId="30" fillId="2" borderId="1" xfId="7" applyNumberFormat="1" applyFont="1" applyFill="1" applyBorder="1" applyAlignment="1">
      <alignment horizontal="center"/>
    </xf>
    <xf numFmtId="167" fontId="34" fillId="2" borderId="1" xfId="7" applyNumberFormat="1" applyFont="1" applyFill="1" applyBorder="1" applyAlignment="1">
      <alignment horizontal="center" vertical="top" wrapText="1"/>
    </xf>
    <xf numFmtId="0" fontId="30" fillId="2" borderId="1" xfId="7" applyFont="1" applyFill="1" applyBorder="1"/>
    <xf numFmtId="167" fontId="30" fillId="2" borderId="1" xfId="7" applyNumberFormat="1" applyFont="1" applyFill="1" applyBorder="1" applyAlignment="1">
      <alignment horizontal="center"/>
    </xf>
    <xf numFmtId="166" fontId="38" fillId="2" borderId="0" xfId="7" applyNumberFormat="1" applyFont="1" applyFill="1" applyAlignment="1">
      <alignment horizontal="center"/>
    </xf>
    <xf numFmtId="0" fontId="34" fillId="2" borderId="1" xfId="7" applyFont="1" applyFill="1" applyBorder="1"/>
    <xf numFmtId="164" fontId="39" fillId="2" borderId="1" xfId="7" applyNumberFormat="1" applyFont="1" applyFill="1" applyBorder="1" applyAlignment="1">
      <alignment horizontal="center" vertical="top" wrapText="1"/>
    </xf>
    <xf numFmtId="0" fontId="34" fillId="2" borderId="1" xfId="7" applyFont="1" applyFill="1" applyBorder="1" applyAlignment="1">
      <alignment vertical="top" wrapText="1"/>
    </xf>
    <xf numFmtId="164" fontId="34" fillId="6" borderId="1" xfId="7" applyNumberFormat="1" applyFont="1" applyFill="1" applyBorder="1" applyAlignment="1">
      <alignment horizontal="center" vertical="top" wrapText="1"/>
    </xf>
    <xf numFmtId="168" fontId="40" fillId="2" borderId="0" xfId="7" applyNumberFormat="1" applyFont="1" applyFill="1"/>
    <xf numFmtId="168" fontId="30" fillId="2" borderId="0" xfId="7" applyNumberFormat="1" applyFont="1" applyFill="1"/>
    <xf numFmtId="0" fontId="40" fillId="2" borderId="0" xfId="7" applyFont="1" applyFill="1"/>
    <xf numFmtId="0" fontId="37" fillId="2" borderId="0" xfId="7" applyFont="1" applyFill="1"/>
    <xf numFmtId="3" fontId="35" fillId="2" borderId="0" xfId="7" applyNumberFormat="1" applyFont="1" applyFill="1" applyAlignment="1">
      <alignment horizontal="center"/>
    </xf>
    <xf numFmtId="0" fontId="36" fillId="2" borderId="0" xfId="7" applyFont="1" applyFill="1"/>
    <xf numFmtId="0" fontId="38" fillId="2" borderId="0" xfId="7" applyFont="1" applyFill="1"/>
    <xf numFmtId="0" fontId="41" fillId="2" borderId="1" xfId="7" applyFont="1" applyFill="1" applyBorder="1"/>
    <xf numFmtId="0" fontId="0" fillId="0" borderId="0" xfId="0" applyFont="1" applyFill="1"/>
    <xf numFmtId="9" fontId="30" fillId="2" borderId="0" xfId="9" applyFont="1" applyFill="1"/>
    <xf numFmtId="2" fontId="30" fillId="2" borderId="0" xfId="7" applyNumberFormat="1" applyFont="1" applyFill="1"/>
    <xf numFmtId="0" fontId="35" fillId="7" borderId="0" xfId="7" applyFont="1" applyFill="1"/>
    <xf numFmtId="0" fontId="0" fillId="8" borderId="0" xfId="0" applyFill="1"/>
    <xf numFmtId="0" fontId="42" fillId="6" borderId="3" xfId="0" applyFont="1" applyFill="1" applyBorder="1" applyAlignment="1" applyProtection="1">
      <protection locked="0"/>
    </xf>
    <xf numFmtId="0" fontId="43" fillId="6" borderId="3" xfId="0" applyFont="1" applyFill="1" applyBorder="1" applyAlignment="1" applyProtection="1">
      <protection locked="0"/>
    </xf>
    <xf numFmtId="0" fontId="44" fillId="6" borderId="0" xfId="0" applyFont="1" applyFill="1" applyProtection="1">
      <protection locked="0"/>
    </xf>
    <xf numFmtId="0" fontId="42" fillId="6" borderId="1" xfId="0" applyFont="1" applyFill="1" applyBorder="1" applyProtection="1">
      <protection locked="0"/>
    </xf>
    <xf numFmtId="14" fontId="43" fillId="6" borderId="3" xfId="0" applyNumberFormat="1" applyFont="1" applyFill="1" applyBorder="1" applyAlignment="1" applyProtection="1">
      <alignment horizontal="left"/>
      <protection locked="0"/>
    </xf>
    <xf numFmtId="0" fontId="45" fillId="6" borderId="0" xfId="0" applyFont="1" applyFill="1" applyProtection="1">
      <protection locked="0"/>
    </xf>
    <xf numFmtId="0" fontId="46" fillId="6" borderId="0" xfId="0" applyFont="1" applyFill="1" applyProtection="1">
      <protection locked="0"/>
    </xf>
    <xf numFmtId="0" fontId="44" fillId="6" borderId="0" xfId="0" applyFont="1" applyFill="1" applyAlignment="1" applyProtection="1">
      <alignment wrapText="1"/>
      <protection locked="0"/>
    </xf>
    <xf numFmtId="0" fontId="42" fillId="6" borderId="0" xfId="0" applyFont="1" applyFill="1" applyBorder="1" applyAlignment="1" applyProtection="1">
      <alignment horizontal="center"/>
      <protection locked="0"/>
    </xf>
    <xf numFmtId="0" fontId="1" fillId="6" borderId="0" xfId="1" applyFont="1" applyFill="1" applyBorder="1" applyAlignment="1" applyProtection="1">
      <alignment horizontal="center"/>
      <protection locked="0"/>
    </xf>
    <xf numFmtId="0" fontId="44" fillId="6" borderId="0" xfId="0" applyFont="1" applyFill="1" applyBorder="1" applyProtection="1">
      <protection locked="0"/>
    </xf>
    <xf numFmtId="0" fontId="42" fillId="9" borderId="3" xfId="0" applyFont="1" applyFill="1" applyBorder="1" applyAlignment="1" applyProtection="1">
      <alignment horizontal="center" vertical="center"/>
      <protection locked="0"/>
    </xf>
    <xf numFmtId="0" fontId="42" fillId="9" borderId="3" xfId="0" applyFont="1" applyFill="1" applyBorder="1" applyAlignment="1" applyProtection="1">
      <alignment vertical="center"/>
      <protection locked="0"/>
    </xf>
    <xf numFmtId="0" fontId="42" fillId="9" borderId="3" xfId="0" applyFont="1" applyFill="1" applyBorder="1" applyAlignment="1" applyProtection="1">
      <alignment horizontal="center" vertical="center" wrapText="1"/>
      <protection locked="0"/>
    </xf>
    <xf numFmtId="0" fontId="43" fillId="6" borderId="3" xfId="0" applyFont="1" applyFill="1" applyBorder="1" applyAlignment="1" applyProtection="1">
      <alignment horizontal="center" vertical="center"/>
      <protection locked="0"/>
    </xf>
    <xf numFmtId="0" fontId="43" fillId="6" borderId="0" xfId="0" applyFont="1" applyFill="1" applyBorder="1" applyProtection="1">
      <protection locked="0"/>
    </xf>
    <xf numFmtId="0" fontId="43" fillId="6" borderId="3" xfId="0" applyFont="1" applyFill="1" applyBorder="1" applyProtection="1">
      <protection locked="0"/>
    </xf>
    <xf numFmtId="0" fontId="42" fillId="6" borderId="0" xfId="0" applyFont="1" applyFill="1" applyProtection="1">
      <protection locked="0"/>
    </xf>
    <xf numFmtId="164" fontId="44" fillId="6" borderId="0" xfId="0" applyNumberFormat="1" applyFont="1" applyFill="1" applyProtection="1">
      <protection locked="0"/>
    </xf>
    <xf numFmtId="0" fontId="43" fillId="6" borderId="3" xfId="0" applyFont="1" applyFill="1" applyBorder="1" applyAlignment="1" applyProtection="1">
      <alignment horizontal="left" vertical="center"/>
      <protection locked="0"/>
    </xf>
    <xf numFmtId="0" fontId="44" fillId="6" borderId="4" xfId="0" applyFont="1" applyFill="1" applyBorder="1" applyProtection="1">
      <protection locked="0"/>
    </xf>
    <xf numFmtId="0" fontId="42" fillId="6" borderId="5" xfId="0" applyFont="1" applyFill="1" applyBorder="1" applyAlignment="1" applyProtection="1"/>
    <xf numFmtId="0" fontId="42" fillId="6" borderId="6" xfId="0" applyFont="1" applyFill="1" applyBorder="1" applyAlignment="1" applyProtection="1"/>
    <xf numFmtId="0" fontId="42" fillId="6" borderId="6" xfId="0" applyFont="1" applyFill="1" applyBorder="1" applyAlignment="1" applyProtection="1">
      <alignment horizontal="left"/>
    </xf>
    <xf numFmtId="0" fontId="42" fillId="6" borderId="7" xfId="0" applyFont="1" applyFill="1" applyBorder="1" applyAlignment="1" applyProtection="1"/>
    <xf numFmtId="0" fontId="42" fillId="9" borderId="3" xfId="0" applyFont="1" applyFill="1" applyBorder="1" applyAlignment="1" applyProtection="1">
      <alignment horizontal="center" vertical="center"/>
    </xf>
    <xf numFmtId="0" fontId="42" fillId="9" borderId="3" xfId="0" applyFont="1" applyFill="1" applyBorder="1" applyAlignment="1" applyProtection="1">
      <alignment horizontal="center" vertical="center" wrapText="1"/>
    </xf>
    <xf numFmtId="164" fontId="43" fillId="6" borderId="3" xfId="0" applyNumberFormat="1" applyFont="1" applyFill="1" applyBorder="1" applyProtection="1"/>
    <xf numFmtId="0" fontId="47" fillId="6" borderId="3" xfId="0" applyFont="1" applyFill="1" applyBorder="1" applyAlignment="1" applyProtection="1">
      <alignment horizontal="center" vertical="center"/>
    </xf>
    <xf numFmtId="0" fontId="43" fillId="6" borderId="3" xfId="0" applyFont="1" applyFill="1" applyBorder="1" applyAlignment="1" applyProtection="1">
      <alignment horizontal="center" vertical="center" wrapText="1"/>
    </xf>
    <xf numFmtId="164" fontId="43" fillId="6" borderId="3" xfId="0" applyNumberFormat="1" applyFont="1" applyFill="1" applyBorder="1" applyAlignment="1" applyProtection="1">
      <alignment horizontal="center" vertical="center"/>
    </xf>
    <xf numFmtId="164" fontId="47" fillId="6" borderId="3" xfId="0" applyNumberFormat="1" applyFont="1" applyFill="1" applyBorder="1" applyProtection="1"/>
    <xf numFmtId="164" fontId="43" fillId="6" borderId="3" xfId="0" applyNumberFormat="1" applyFont="1" applyFill="1" applyBorder="1" applyAlignment="1" applyProtection="1">
      <alignment horizontal="center" vertical="center" wrapText="1"/>
    </xf>
    <xf numFmtId="0" fontId="44" fillId="6" borderId="4" xfId="0" applyFont="1" applyFill="1" applyBorder="1" applyProtection="1"/>
    <xf numFmtId="0" fontId="25" fillId="0" borderId="0" xfId="4"/>
    <xf numFmtId="169" fontId="24" fillId="4" borderId="73" xfId="8" applyNumberFormat="1" applyFont="1"/>
    <xf numFmtId="169" fontId="27" fillId="3" borderId="72" xfId="2" applyNumberFormat="1"/>
    <xf numFmtId="169" fontId="24" fillId="7" borderId="73" xfId="8" applyNumberFormat="1" applyFont="1" applyFill="1"/>
    <xf numFmtId="169" fontId="24" fillId="4" borderId="73" xfId="8" applyNumberFormat="1" applyFont="1" applyAlignment="1">
      <alignment horizontal="center" vertical="top" wrapText="1"/>
    </xf>
    <xf numFmtId="169" fontId="27" fillId="3" borderId="72" xfId="2" applyNumberFormat="1" applyAlignment="1">
      <alignment vertical="top" wrapText="1"/>
    </xf>
    <xf numFmtId="0" fontId="42" fillId="6" borderId="0" xfId="0" applyFont="1" applyFill="1" applyBorder="1" applyAlignment="1" applyProtection="1"/>
    <xf numFmtId="0" fontId="44" fillId="6" borderId="0" xfId="0" applyFont="1" applyFill="1" applyBorder="1" applyAlignment="1" applyProtection="1">
      <alignment horizontal="left"/>
      <protection locked="0"/>
    </xf>
    <xf numFmtId="0" fontId="1" fillId="6" borderId="0" xfId="1" applyFont="1" applyFill="1" applyBorder="1" applyAlignment="1" applyProtection="1">
      <alignment horizontal="left" vertical="center"/>
    </xf>
    <xf numFmtId="0" fontId="42" fillId="6" borderId="0" xfId="0" applyFont="1" applyFill="1" applyAlignment="1" applyProtection="1">
      <alignment wrapText="1"/>
      <protection locked="0"/>
    </xf>
    <xf numFmtId="0" fontId="43" fillId="6" borderId="0" xfId="0" applyFont="1" applyFill="1" applyBorder="1" applyAlignment="1" applyProtection="1">
      <alignment horizontal="center"/>
      <protection locked="0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43" fillId="6" borderId="5" xfId="0" applyFont="1" applyFill="1" applyBorder="1" applyProtection="1">
      <protection locked="0"/>
    </xf>
    <xf numFmtId="0" fontId="43" fillId="6" borderId="8" xfId="0" applyFont="1" applyFill="1" applyBorder="1" applyProtection="1">
      <protection locked="0"/>
    </xf>
    <xf numFmtId="0" fontId="43" fillId="6" borderId="6" xfId="0" applyFont="1" applyFill="1" applyBorder="1" applyProtection="1">
      <protection locked="0"/>
    </xf>
    <xf numFmtId="0" fontId="43" fillId="6" borderId="9" xfId="0" applyFont="1" applyFill="1" applyBorder="1" applyProtection="1">
      <protection locked="0"/>
    </xf>
    <xf numFmtId="0" fontId="43" fillId="6" borderId="3" xfId="0" applyFont="1" applyFill="1" applyBorder="1" applyAlignment="1" applyProtection="1">
      <alignment wrapText="1"/>
      <protection locked="0"/>
    </xf>
    <xf numFmtId="0" fontId="42" fillId="9" borderId="5" xfId="0" applyFont="1" applyFill="1" applyBorder="1" applyAlignment="1" applyProtection="1">
      <alignment horizontal="left" wrapText="1"/>
      <protection locked="0"/>
    </xf>
    <xf numFmtId="0" fontId="42" fillId="9" borderId="8" xfId="0" applyFont="1" applyFill="1" applyBorder="1" applyAlignment="1" applyProtection="1">
      <alignment horizontal="left" wrapText="1"/>
      <protection locked="0"/>
    </xf>
    <xf numFmtId="0" fontId="43" fillId="6" borderId="6" xfId="0" applyFont="1" applyFill="1" applyBorder="1" applyAlignment="1" applyProtection="1">
      <alignment wrapText="1"/>
      <protection locked="0"/>
    </xf>
    <xf numFmtId="0" fontId="43" fillId="6" borderId="7" xfId="0" applyFont="1" applyFill="1" applyBorder="1" applyAlignment="1" applyProtection="1">
      <alignment wrapText="1"/>
      <protection locked="0"/>
    </xf>
    <xf numFmtId="0" fontId="43" fillId="6" borderId="9" xfId="0" applyFont="1" applyFill="1" applyBorder="1" applyAlignment="1" applyProtection="1">
      <alignment wrapText="1"/>
      <protection locked="0"/>
    </xf>
    <xf numFmtId="0" fontId="44" fillId="6" borderId="10" xfId="0" applyFont="1" applyFill="1" applyBorder="1" applyProtection="1">
      <protection locked="0"/>
    </xf>
    <xf numFmtId="0" fontId="44" fillId="6" borderId="11" xfId="0" applyFont="1" applyFill="1" applyBorder="1" applyProtection="1">
      <protection locked="0"/>
    </xf>
    <xf numFmtId="0" fontId="42" fillId="9" borderId="6" xfId="0" applyFont="1" applyFill="1" applyBorder="1" applyAlignment="1" applyProtection="1">
      <alignment horizontal="center" vertical="center"/>
    </xf>
    <xf numFmtId="0" fontId="43" fillId="6" borderId="6" xfId="0" applyFont="1" applyFill="1" applyBorder="1" applyAlignment="1" applyProtection="1">
      <alignment horizontal="center" vertical="center"/>
    </xf>
    <xf numFmtId="0" fontId="43" fillId="6" borderId="12" xfId="0" applyFont="1" applyFill="1" applyBorder="1" applyAlignment="1" applyProtection="1">
      <alignment horizontal="center" vertical="center"/>
    </xf>
    <xf numFmtId="0" fontId="44" fillId="6" borderId="13" xfId="0" applyFont="1" applyFill="1" applyBorder="1" applyProtection="1">
      <protection locked="0"/>
    </xf>
    <xf numFmtId="0" fontId="43" fillId="6" borderId="7" xfId="0" applyFont="1" applyFill="1" applyBorder="1" applyAlignment="1" applyProtection="1">
      <alignment horizontal="center" vertical="center"/>
    </xf>
    <xf numFmtId="0" fontId="43" fillId="6" borderId="9" xfId="0" applyFont="1" applyFill="1" applyBorder="1" applyAlignment="1" applyProtection="1">
      <protection locked="0"/>
    </xf>
    <xf numFmtId="164" fontId="43" fillId="6" borderId="9" xfId="0" applyNumberFormat="1" applyFont="1" applyFill="1" applyBorder="1" applyProtection="1"/>
    <xf numFmtId="0" fontId="43" fillId="6" borderId="14" xfId="0" applyFont="1" applyFill="1" applyBorder="1" applyProtection="1">
      <protection locked="0"/>
    </xf>
    <xf numFmtId="0" fontId="44" fillId="6" borderId="14" xfId="0" applyFont="1" applyFill="1" applyBorder="1" applyProtection="1">
      <protection locked="0"/>
    </xf>
    <xf numFmtId="0" fontId="44" fillId="6" borderId="15" xfId="0" applyFont="1" applyFill="1" applyBorder="1" applyProtection="1">
      <protection locked="0"/>
    </xf>
    <xf numFmtId="0" fontId="42" fillId="9" borderId="16" xfId="0" applyFont="1" applyFill="1" applyBorder="1" applyAlignment="1" applyProtection="1">
      <alignment wrapText="1"/>
      <protection locked="0"/>
    </xf>
    <xf numFmtId="0" fontId="43" fillId="10" borderId="3" xfId="0" applyFont="1" applyFill="1" applyBorder="1" applyAlignment="1" applyProtection="1">
      <alignment horizontal="center"/>
      <protection locked="0"/>
    </xf>
    <xf numFmtId="0" fontId="43" fillId="10" borderId="9" xfId="0" applyFont="1" applyFill="1" applyBorder="1" applyAlignment="1" applyProtection="1">
      <alignment horizontal="center"/>
      <protection locked="0"/>
    </xf>
    <xf numFmtId="0" fontId="43" fillId="10" borderId="12" xfId="0" applyFont="1" applyFill="1" applyBorder="1" applyAlignment="1" applyProtection="1">
      <alignment horizontal="center" vertical="center"/>
    </xf>
    <xf numFmtId="0" fontId="45" fillId="10" borderId="12" xfId="0" applyFont="1" applyFill="1" applyBorder="1" applyAlignment="1" applyProtection="1">
      <alignment horizontal="center"/>
      <protection locked="0"/>
    </xf>
    <xf numFmtId="0" fontId="48" fillId="11" borderId="8" xfId="0" applyFont="1" applyFill="1" applyBorder="1" applyProtection="1">
      <protection locked="0"/>
    </xf>
    <xf numFmtId="0" fontId="48" fillId="11" borderId="3" xfId="0" applyFont="1" applyFill="1" applyBorder="1" applyProtection="1">
      <protection locked="0"/>
    </xf>
    <xf numFmtId="0" fontId="43" fillId="11" borderId="3" xfId="0" applyFont="1" applyFill="1" applyBorder="1" applyAlignment="1" applyProtection="1">
      <alignment horizontal="center"/>
      <protection locked="0"/>
    </xf>
    <xf numFmtId="0" fontId="43" fillId="11" borderId="9" xfId="0" applyFont="1" applyFill="1" applyBorder="1" applyAlignment="1" applyProtection="1">
      <alignment horizontal="center"/>
      <protection locked="0"/>
    </xf>
    <xf numFmtId="9" fontId="43" fillId="11" borderId="3" xfId="0" applyNumberFormat="1" applyFont="1" applyFill="1" applyBorder="1" applyAlignment="1" applyProtection="1">
      <alignment horizontal="center" vertical="center" wrapText="1"/>
      <protection locked="0"/>
    </xf>
    <xf numFmtId="0" fontId="43" fillId="10" borderId="3" xfId="0" applyFont="1" applyFill="1" applyBorder="1" applyAlignment="1" applyProtection="1">
      <protection locked="0"/>
    </xf>
    <xf numFmtId="0" fontId="49" fillId="6" borderId="0" xfId="0" applyFont="1" applyFill="1" applyAlignment="1">
      <alignment horizontal="left" vertical="center"/>
    </xf>
    <xf numFmtId="0" fontId="50" fillId="6" borderId="0" xfId="0" applyFont="1" applyFill="1" applyAlignment="1" applyProtection="1">
      <alignment horizontal="left"/>
      <protection locked="0"/>
    </xf>
    <xf numFmtId="0" fontId="25" fillId="0" borderId="0" xfId="5"/>
    <xf numFmtId="169" fontId="0" fillId="0" borderId="0" xfId="0" applyNumberFormat="1"/>
    <xf numFmtId="0" fontId="25" fillId="0" borderId="0" xfId="4" applyFont="1"/>
    <xf numFmtId="169" fontId="25" fillId="0" borderId="0" xfId="4" applyNumberFormat="1"/>
    <xf numFmtId="0" fontId="0" fillId="7" borderId="0" xfId="0" applyFill="1"/>
    <xf numFmtId="0" fontId="25" fillId="0" borderId="0" xfId="4" applyFont="1"/>
    <xf numFmtId="0" fontId="28" fillId="6" borderId="0" xfId="0" applyFont="1" applyFill="1"/>
    <xf numFmtId="0" fontId="0" fillId="6" borderId="0" xfId="0" applyFill="1" applyAlignment="1">
      <alignment horizontal="center"/>
    </xf>
    <xf numFmtId="0" fontId="0" fillId="6" borderId="0" xfId="0" applyFill="1"/>
    <xf numFmtId="0" fontId="28" fillId="6" borderId="2" xfId="0" applyFont="1" applyFill="1" applyBorder="1"/>
    <xf numFmtId="0" fontId="0" fillId="6" borderId="2" xfId="0" applyFill="1" applyBorder="1"/>
    <xf numFmtId="0" fontId="0" fillId="6" borderId="17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2" fontId="0" fillId="8" borderId="17" xfId="0" applyNumberFormat="1" applyFill="1" applyBorder="1" applyAlignment="1">
      <alignment horizontal="center"/>
    </xf>
    <xf numFmtId="2" fontId="0" fillId="8" borderId="18" xfId="0" applyNumberFormat="1" applyFill="1" applyBorder="1" applyAlignment="1">
      <alignment horizontal="center"/>
    </xf>
    <xf numFmtId="170" fontId="0" fillId="8" borderId="19" xfId="0" applyNumberFormat="1" applyFill="1" applyBorder="1" applyAlignment="1">
      <alignment horizontal="center"/>
    </xf>
    <xf numFmtId="2" fontId="0" fillId="6" borderId="17" xfId="0" applyNumberFormat="1" applyFill="1" applyBorder="1" applyAlignment="1">
      <alignment horizontal="center"/>
    </xf>
    <xf numFmtId="2" fontId="0" fillId="6" borderId="18" xfId="0" applyNumberFormat="1" applyFill="1" applyBorder="1" applyAlignment="1">
      <alignment horizontal="center"/>
    </xf>
    <xf numFmtId="170" fontId="0" fillId="6" borderId="19" xfId="0" applyNumberFormat="1" applyFill="1" applyBorder="1" applyAlignment="1">
      <alignment horizontal="center"/>
    </xf>
    <xf numFmtId="2" fontId="0" fillId="6" borderId="20" xfId="0" applyNumberFormat="1" applyFill="1" applyBorder="1" applyAlignment="1">
      <alignment horizontal="center"/>
    </xf>
    <xf numFmtId="2" fontId="0" fillId="6" borderId="15" xfId="0" applyNumberFormat="1" applyFill="1" applyBorder="1" applyAlignment="1">
      <alignment horizontal="center"/>
    </xf>
    <xf numFmtId="2" fontId="0" fillId="8" borderId="21" xfId="0" applyNumberFormat="1" applyFill="1" applyBorder="1" applyAlignment="1">
      <alignment horizontal="center"/>
    </xf>
    <xf numFmtId="2" fontId="0" fillId="8" borderId="11" xfId="0" applyNumberFormat="1" applyFill="1" applyBorder="1" applyAlignment="1">
      <alignment horizontal="center"/>
    </xf>
    <xf numFmtId="170" fontId="0" fillId="8" borderId="22" xfId="0" applyNumberFormat="1" applyFill="1" applyBorder="1" applyAlignment="1">
      <alignment horizontal="center"/>
    </xf>
    <xf numFmtId="2" fontId="0" fillId="6" borderId="21" xfId="0" applyNumberFormat="1" applyFill="1" applyBorder="1" applyAlignment="1">
      <alignment horizontal="center"/>
    </xf>
    <xf numFmtId="2" fontId="0" fillId="6" borderId="11" xfId="0" applyNumberFormat="1" applyFill="1" applyBorder="1" applyAlignment="1">
      <alignment horizontal="center"/>
    </xf>
    <xf numFmtId="170" fontId="0" fillId="6" borderId="22" xfId="0" applyNumberFormat="1" applyFill="1" applyBorder="1" applyAlignment="1">
      <alignment horizontal="center"/>
    </xf>
    <xf numFmtId="170" fontId="0" fillId="6" borderId="23" xfId="0" applyNumberFormat="1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170" fontId="0" fillId="6" borderId="26" xfId="0" applyNumberFormat="1" applyFill="1" applyBorder="1" applyAlignment="1">
      <alignment horizontal="center"/>
    </xf>
    <xf numFmtId="0" fontId="51" fillId="12" borderId="27" xfId="0" applyFont="1" applyFill="1" applyBorder="1" applyAlignment="1">
      <alignment vertical="center"/>
    </xf>
    <xf numFmtId="0" fontId="51" fillId="12" borderId="28" xfId="0" applyFont="1" applyFill="1" applyBorder="1" applyAlignment="1">
      <alignment horizontal="left" vertical="center"/>
    </xf>
    <xf numFmtId="0" fontId="51" fillId="12" borderId="29" xfId="0" applyFont="1" applyFill="1" applyBorder="1" applyAlignment="1">
      <alignment horizontal="center" vertical="center"/>
    </xf>
    <xf numFmtId="0" fontId="52" fillId="0" borderId="0" xfId="0" applyFont="1" applyAlignment="1"/>
    <xf numFmtId="0" fontId="51" fillId="12" borderId="30" xfId="0" applyFont="1" applyFill="1" applyBorder="1" applyAlignment="1">
      <alignment vertical="center"/>
    </xf>
    <xf numFmtId="0" fontId="53" fillId="12" borderId="31" xfId="0" applyFont="1" applyFill="1" applyBorder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54" fillId="12" borderId="27" xfId="0" applyFont="1" applyFill="1" applyBorder="1" applyAlignment="1">
      <alignment vertical="center"/>
    </xf>
    <xf numFmtId="0" fontId="51" fillId="12" borderId="29" xfId="0" applyFont="1" applyFill="1" applyBorder="1" applyAlignment="1">
      <alignment vertical="center"/>
    </xf>
    <xf numFmtId="0" fontId="51" fillId="12" borderId="32" xfId="0" applyFont="1" applyFill="1" applyBorder="1" applyAlignment="1">
      <alignment vertical="center"/>
    </xf>
    <xf numFmtId="0" fontId="55" fillId="12" borderId="27" xfId="1" applyFont="1" applyFill="1" applyBorder="1" applyAlignment="1">
      <alignment vertical="center"/>
    </xf>
    <xf numFmtId="0" fontId="53" fillId="12" borderId="31" xfId="0" applyFont="1" applyFill="1" applyBorder="1" applyAlignment="1">
      <alignment vertical="center"/>
    </xf>
    <xf numFmtId="0" fontId="53" fillId="12" borderId="27" xfId="0" applyFont="1" applyFill="1" applyBorder="1" applyAlignment="1">
      <alignment vertical="center"/>
    </xf>
    <xf numFmtId="0" fontId="53" fillId="12" borderId="29" xfId="0" applyFont="1" applyFill="1" applyBorder="1" applyAlignment="1">
      <alignment vertical="center"/>
    </xf>
    <xf numFmtId="0" fontId="53" fillId="12" borderId="30" xfId="0" applyFont="1" applyFill="1" applyBorder="1" applyAlignment="1">
      <alignment vertical="center"/>
    </xf>
    <xf numFmtId="0" fontId="53" fillId="12" borderId="27" xfId="0" applyFont="1" applyFill="1" applyBorder="1" applyAlignment="1">
      <alignment horizontal="right" vertical="center"/>
    </xf>
    <xf numFmtId="0" fontId="53" fillId="12" borderId="27" xfId="0" applyFont="1" applyFill="1" applyBorder="1" applyAlignment="1">
      <alignment horizontal="center" vertical="center"/>
    </xf>
    <xf numFmtId="0" fontId="53" fillId="12" borderId="27" xfId="0" applyFont="1" applyFill="1" applyBorder="1" applyAlignment="1">
      <alignment horizontal="left" vertical="center"/>
    </xf>
    <xf numFmtId="0" fontId="53" fillId="12" borderId="29" xfId="0" applyFont="1" applyFill="1" applyBorder="1" applyAlignment="1">
      <alignment horizontal="center" vertical="center"/>
    </xf>
    <xf numFmtId="0" fontId="51" fillId="12" borderId="29" xfId="0" applyFont="1" applyFill="1" applyBorder="1" applyAlignment="1">
      <alignment horizontal="right" vertical="center"/>
    </xf>
    <xf numFmtId="0" fontId="51" fillId="12" borderId="31" xfId="0" applyFont="1" applyFill="1" applyBorder="1" applyAlignment="1">
      <alignment horizontal="right" vertical="center"/>
    </xf>
    <xf numFmtId="0" fontId="51" fillId="12" borderId="27" xfId="0" applyFont="1" applyFill="1" applyBorder="1" applyAlignment="1">
      <alignment horizontal="center" vertical="center"/>
    </xf>
    <xf numFmtId="0" fontId="54" fillId="12" borderId="29" xfId="0" applyFont="1" applyFill="1" applyBorder="1" applyAlignment="1">
      <alignment horizontal="center" vertical="center"/>
    </xf>
    <xf numFmtId="0" fontId="53" fillId="12" borderId="30" xfId="0" applyFont="1" applyFill="1" applyBorder="1" applyAlignment="1">
      <alignment horizontal="center" vertical="center"/>
    </xf>
    <xf numFmtId="0" fontId="54" fillId="0" borderId="0" xfId="0" applyFont="1" applyAlignment="1">
      <alignment horizontal="left" vertical="center"/>
    </xf>
    <xf numFmtId="0" fontId="53" fillId="0" borderId="0" xfId="0" applyFont="1" applyAlignment="1">
      <alignment horizontal="left" vertical="center"/>
    </xf>
    <xf numFmtId="169" fontId="56" fillId="0" borderId="0" xfId="0" applyNumberFormat="1" applyFont="1" applyFill="1" applyBorder="1"/>
    <xf numFmtId="0" fontId="56" fillId="0" borderId="0" xfId="0" applyFont="1" applyFill="1"/>
    <xf numFmtId="2" fontId="56" fillId="0" borderId="0" xfId="0" applyNumberFormat="1" applyFont="1" applyFill="1"/>
    <xf numFmtId="0" fontId="1" fillId="6" borderId="0" xfId="1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 applyProtection="1">
      <alignment horizontal="left" vertical="center" wrapText="1"/>
      <protection locked="0"/>
    </xf>
    <xf numFmtId="0" fontId="43" fillId="0" borderId="0" xfId="0" applyFont="1"/>
    <xf numFmtId="0" fontId="57" fillId="0" borderId="0" xfId="0" applyFont="1"/>
    <xf numFmtId="0" fontId="43" fillId="13" borderId="0" xfId="0" applyFont="1" applyFill="1"/>
    <xf numFmtId="0" fontId="57" fillId="13" borderId="0" xfId="0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2" fontId="0" fillId="0" borderId="33" xfId="0" applyNumberFormat="1" applyFont="1" applyFill="1" applyBorder="1"/>
    <xf numFmtId="0" fontId="1" fillId="6" borderId="3" xfId="0" applyFont="1" applyFill="1" applyBorder="1" applyAlignment="1" applyProtection="1"/>
    <xf numFmtId="0" fontId="10" fillId="9" borderId="3" xfId="0" applyFont="1" applyFill="1" applyBorder="1" applyAlignment="1" applyProtection="1">
      <protection locked="0"/>
    </xf>
    <xf numFmtId="0" fontId="12" fillId="6" borderId="0" xfId="0" applyFont="1" applyFill="1" applyProtection="1">
      <protection locked="0"/>
    </xf>
    <xf numFmtId="0" fontId="12" fillId="6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Protection="1"/>
    <xf numFmtId="14" fontId="10" fillId="9" borderId="3" xfId="0" applyNumberFormat="1" applyFont="1" applyFill="1" applyBorder="1" applyAlignment="1" applyProtection="1">
      <alignment horizontal="left"/>
      <protection locked="0"/>
    </xf>
    <xf numFmtId="0" fontId="15" fillId="6" borderId="0" xfId="0" applyFont="1" applyFill="1" applyProtection="1">
      <protection locked="0"/>
    </xf>
    <xf numFmtId="0" fontId="17" fillId="6" borderId="1" xfId="0" applyFont="1" applyFill="1" applyBorder="1" applyAlignment="1" applyProtection="1">
      <protection locked="0"/>
    </xf>
    <xf numFmtId="0" fontId="12" fillId="6" borderId="0" xfId="0" applyFont="1" applyFill="1" applyAlignment="1" applyProtection="1">
      <alignment horizontal="center" wrapText="1"/>
      <protection locked="0"/>
    </xf>
    <xf numFmtId="0" fontId="12" fillId="6" borderId="0" xfId="0" applyFont="1" applyFill="1" applyAlignment="1" applyProtection="1">
      <alignment wrapText="1"/>
      <protection locked="0"/>
    </xf>
    <xf numFmtId="0" fontId="58" fillId="6" borderId="0" xfId="0" applyFont="1" applyFill="1" applyAlignment="1" applyProtection="1">
      <alignment horizontal="left" vertical="center"/>
      <protection locked="0"/>
    </xf>
    <xf numFmtId="0" fontId="1" fillId="6" borderId="0" xfId="0" applyFont="1" applyFill="1" applyBorder="1" applyAlignment="1" applyProtection="1">
      <protection locked="0"/>
    </xf>
    <xf numFmtId="0" fontId="12" fillId="6" borderId="0" xfId="0" applyFont="1" applyFill="1" applyBorder="1" applyAlignment="1" applyProtection="1">
      <alignment horizontal="left"/>
      <protection locked="0"/>
    </xf>
    <xf numFmtId="0" fontId="1" fillId="9" borderId="5" xfId="0" applyFont="1" applyFill="1" applyBorder="1" applyAlignment="1" applyProtection="1">
      <alignment horizontal="center" vertical="center" wrapText="1"/>
    </xf>
    <xf numFmtId="0" fontId="1" fillId="9" borderId="8" xfId="0" applyFont="1" applyFill="1" applyBorder="1" applyAlignment="1" applyProtection="1">
      <alignment horizontal="center" vertical="center" wrapText="1"/>
    </xf>
    <xf numFmtId="0" fontId="1" fillId="9" borderId="16" xfId="0" applyFont="1" applyFill="1" applyBorder="1" applyAlignment="1" applyProtection="1">
      <alignment horizontal="center" vertical="center" wrapText="1"/>
    </xf>
    <xf numFmtId="0" fontId="1" fillId="6" borderId="0" xfId="0" applyFont="1" applyFill="1" applyAlignment="1" applyProtection="1">
      <alignment horizontal="center" vertical="center" wrapText="1"/>
      <protection locked="0"/>
    </xf>
    <xf numFmtId="0" fontId="12" fillId="6" borderId="0" xfId="0" applyFont="1" applyFill="1" applyAlignment="1" applyProtection="1">
      <alignment horizontal="center" vertical="center"/>
      <protection locked="0"/>
    </xf>
    <xf numFmtId="0" fontId="11" fillId="6" borderId="0" xfId="0" applyFont="1" applyFill="1" applyAlignment="1" applyProtection="1">
      <alignment horizontal="center" vertical="center"/>
      <protection locked="0"/>
    </xf>
    <xf numFmtId="0" fontId="10" fillId="6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" fillId="6" borderId="0" xfId="0" applyFont="1" applyFill="1" applyBorder="1" applyAlignment="1" applyProtection="1">
      <alignment horizontal="center"/>
      <protection locked="0"/>
    </xf>
    <xf numFmtId="0" fontId="12" fillId="6" borderId="10" xfId="0" applyFont="1" applyFill="1" applyBorder="1" applyProtection="1"/>
    <xf numFmtId="0" fontId="12" fillId="6" borderId="11" xfId="0" applyFont="1" applyFill="1" applyBorder="1" applyProtection="1"/>
    <xf numFmtId="0" fontId="10" fillId="9" borderId="6" xfId="0" applyFont="1" applyFill="1" applyBorder="1" applyAlignment="1" applyProtection="1">
      <alignment horizontal="center" vertical="center"/>
    </xf>
    <xf numFmtId="0" fontId="10" fillId="9" borderId="3" xfId="0" applyFont="1" applyFill="1" applyBorder="1" applyAlignment="1" applyProtection="1">
      <alignment horizontal="center" vertical="center"/>
    </xf>
    <xf numFmtId="0" fontId="10" fillId="9" borderId="3" xfId="0" applyFont="1" applyFill="1" applyBorder="1" applyAlignment="1" applyProtection="1">
      <alignment horizontal="center" vertical="center" wrapText="1"/>
    </xf>
    <xf numFmtId="0" fontId="10" fillId="6" borderId="6" xfId="0" applyFont="1" applyFill="1" applyBorder="1" applyAlignment="1" applyProtection="1">
      <alignment horizontal="center" vertical="center"/>
    </xf>
    <xf numFmtId="0" fontId="10" fillId="6" borderId="3" xfId="0" applyFont="1" applyFill="1" applyBorder="1" applyAlignment="1" applyProtection="1">
      <protection locked="0"/>
    </xf>
    <xf numFmtId="0" fontId="10" fillId="9" borderId="3" xfId="0" applyFont="1" applyFill="1" applyBorder="1" applyAlignment="1" applyProtection="1">
      <alignment horizontal="center"/>
      <protection locked="0"/>
    </xf>
    <xf numFmtId="164" fontId="10" fillId="11" borderId="3" xfId="0" applyNumberFormat="1" applyFont="1" applyFill="1" applyBorder="1" applyAlignment="1" applyProtection="1">
      <alignment horizontal="center"/>
    </xf>
    <xf numFmtId="164" fontId="10" fillId="6" borderId="3" xfId="0" applyNumberFormat="1" applyFont="1" applyFill="1" applyBorder="1" applyAlignment="1" applyProtection="1">
      <alignment horizontal="center" vertical="center"/>
    </xf>
    <xf numFmtId="0" fontId="10" fillId="6" borderId="3" xfId="0" applyFont="1" applyFill="1" applyBorder="1" applyAlignment="1" applyProtection="1"/>
    <xf numFmtId="0" fontId="10" fillId="9" borderId="12" xfId="0" applyFont="1" applyFill="1" applyBorder="1" applyAlignment="1" applyProtection="1">
      <alignment horizontal="center" vertical="center"/>
      <protection locked="0"/>
    </xf>
    <xf numFmtId="0" fontId="19" fillId="9" borderId="12" xfId="0" applyFont="1" applyFill="1" applyBorder="1" applyAlignment="1" applyProtection="1">
      <alignment horizontal="center"/>
      <protection locked="0"/>
    </xf>
    <xf numFmtId="0" fontId="10" fillId="6" borderId="0" xfId="0" applyFont="1" applyFill="1" applyBorder="1" applyProtection="1">
      <protection locked="0"/>
    </xf>
    <xf numFmtId="0" fontId="12" fillId="6" borderId="0" xfId="0" applyFont="1" applyFill="1" applyBorder="1" applyProtection="1">
      <protection locked="0"/>
    </xf>
    <xf numFmtId="0" fontId="12" fillId="6" borderId="13" xfId="0" applyFont="1" applyFill="1" applyBorder="1" applyProtection="1">
      <protection locked="0"/>
    </xf>
    <xf numFmtId="0" fontId="10" fillId="6" borderId="7" xfId="0" applyFont="1" applyFill="1" applyBorder="1" applyAlignment="1" applyProtection="1">
      <alignment horizontal="center" vertical="center"/>
    </xf>
    <xf numFmtId="0" fontId="10" fillId="6" borderId="9" xfId="0" applyFont="1" applyFill="1" applyBorder="1" applyAlignment="1" applyProtection="1">
      <protection locked="0"/>
    </xf>
    <xf numFmtId="164" fontId="10" fillId="11" borderId="9" xfId="0" applyNumberFormat="1" applyFont="1" applyFill="1" applyBorder="1" applyAlignment="1" applyProtection="1">
      <alignment horizontal="center"/>
    </xf>
    <xf numFmtId="164" fontId="10" fillId="6" borderId="9" xfId="0" applyNumberFormat="1" applyFont="1" applyFill="1" applyBorder="1" applyAlignment="1" applyProtection="1">
      <alignment horizontal="center" vertical="center"/>
    </xf>
    <xf numFmtId="0" fontId="10" fillId="6" borderId="14" xfId="0" applyFont="1" applyFill="1" applyBorder="1" applyProtection="1">
      <protection locked="0"/>
    </xf>
    <xf numFmtId="0" fontId="12" fillId="6" borderId="14" xfId="0" applyFont="1" applyFill="1" applyBorder="1" applyProtection="1">
      <protection locked="0"/>
    </xf>
    <xf numFmtId="0" fontId="12" fillId="6" borderId="15" xfId="0" applyFont="1" applyFill="1" applyBorder="1" applyProtection="1">
      <protection locked="0"/>
    </xf>
    <xf numFmtId="0" fontId="10" fillId="9" borderId="3" xfId="0" applyFont="1" applyFill="1" applyBorder="1" applyAlignment="1" applyProtection="1">
      <alignment vertical="center"/>
    </xf>
    <xf numFmtId="0" fontId="10" fillId="9" borderId="12" xfId="0" applyFont="1" applyFill="1" applyBorder="1" applyAlignment="1" applyProtection="1">
      <alignment horizontal="center" vertical="center" wrapText="1"/>
    </xf>
    <xf numFmtId="0" fontId="1" fillId="6" borderId="0" xfId="0" applyFont="1" applyFill="1" applyProtection="1">
      <protection locked="0"/>
    </xf>
    <xf numFmtId="0" fontId="59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left" wrapText="1"/>
    </xf>
    <xf numFmtId="0" fontId="20" fillId="6" borderId="6" xfId="0" applyFont="1" applyFill="1" applyBorder="1" applyAlignment="1" applyProtection="1">
      <alignment horizontal="center" vertical="center"/>
    </xf>
    <xf numFmtId="0" fontId="13" fillId="6" borderId="3" xfId="0" applyFont="1" applyFill="1" applyBorder="1" applyAlignment="1" applyProtection="1">
      <alignment horizontal="center" vertical="center" wrapText="1"/>
    </xf>
    <xf numFmtId="9" fontId="10" fillId="9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0" xfId="0" applyFont="1" applyAlignment="1">
      <alignment horizontal="center" vertical="center"/>
    </xf>
    <xf numFmtId="0" fontId="56" fillId="0" borderId="0" xfId="0" applyFont="1" applyAlignment="1">
      <alignment horizontal="left"/>
    </xf>
    <xf numFmtId="0" fontId="10" fillId="6" borderId="3" xfId="0" applyFont="1" applyFill="1" applyBorder="1" applyAlignment="1" applyProtection="1">
      <alignment horizontal="center" vertical="center" wrapText="1"/>
    </xf>
    <xf numFmtId="0" fontId="56" fillId="0" borderId="1" xfId="0" applyFont="1" applyBorder="1" applyAlignment="1">
      <alignment horizontal="center" vertical="center"/>
    </xf>
    <xf numFmtId="0" fontId="56" fillId="0" borderId="1" xfId="0" applyFont="1" applyBorder="1" applyAlignment="1">
      <alignment horizontal="left" vertical="center"/>
    </xf>
    <xf numFmtId="0" fontId="56" fillId="0" borderId="1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left" vertical="center"/>
    </xf>
    <xf numFmtId="0" fontId="21" fillId="6" borderId="0" xfId="0" applyFont="1" applyFill="1" applyProtection="1">
      <protection locked="0"/>
    </xf>
    <xf numFmtId="0" fontId="19" fillId="6" borderId="0" xfId="0" applyFont="1" applyFill="1" applyAlignment="1" applyProtection="1">
      <alignment horizontal="center"/>
      <protection locked="0"/>
    </xf>
    <xf numFmtId="0" fontId="12" fillId="6" borderId="4" xfId="0" applyFont="1" applyFill="1" applyBorder="1" applyProtection="1">
      <protection locked="0"/>
    </xf>
    <xf numFmtId="0" fontId="12" fillId="6" borderId="4" xfId="0" applyFont="1" applyFill="1" applyBorder="1" applyAlignment="1" applyProtection="1">
      <alignment horizontal="left"/>
      <protection locked="0"/>
    </xf>
    <xf numFmtId="0" fontId="12" fillId="6" borderId="0" xfId="0" applyFont="1" applyFill="1" applyAlignment="1" applyProtection="1">
      <alignment horizontal="right"/>
      <protection locked="0"/>
    </xf>
    <xf numFmtId="0" fontId="12" fillId="6" borderId="4" xfId="0" applyFont="1" applyFill="1" applyBorder="1" applyAlignment="1" applyProtection="1">
      <alignment horizontal="center"/>
      <protection locked="0"/>
    </xf>
    <xf numFmtId="0" fontId="56" fillId="0" borderId="18" xfId="0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6" fillId="0" borderId="1" xfId="0" applyFont="1" applyBorder="1"/>
    <xf numFmtId="0" fontId="56" fillId="0" borderId="1" xfId="0" applyFont="1" applyBorder="1" applyAlignment="1">
      <alignment horizontal="left"/>
    </xf>
    <xf numFmtId="0" fontId="11" fillId="9" borderId="8" xfId="0" applyFont="1" applyFill="1" applyBorder="1" applyAlignment="1" applyProtection="1">
      <alignment horizontal="center"/>
      <protection locked="0"/>
    </xf>
    <xf numFmtId="0" fontId="11" fillId="9" borderId="3" xfId="0" applyFont="1" applyFill="1" applyBorder="1" applyAlignment="1" applyProtection="1">
      <alignment horizontal="center"/>
      <protection locked="0"/>
    </xf>
    <xf numFmtId="0" fontId="11" fillId="9" borderId="9" xfId="0" applyFont="1" applyFill="1" applyBorder="1" applyAlignment="1" applyProtection="1">
      <alignment horizontal="center"/>
      <protection locked="0"/>
    </xf>
    <xf numFmtId="0" fontId="11" fillId="6" borderId="18" xfId="0" applyFont="1" applyFill="1" applyBorder="1" applyAlignment="1" applyProtection="1">
      <alignment horizontal="center"/>
      <protection locked="0"/>
    </xf>
    <xf numFmtId="164" fontId="47" fillId="6" borderId="3" xfId="0" applyNumberFormat="1" applyFont="1" applyFill="1" applyBorder="1" applyAlignment="1" applyProtection="1">
      <alignment horizontal="center" vertical="center"/>
    </xf>
    <xf numFmtId="164" fontId="43" fillId="6" borderId="12" xfId="0" applyNumberFormat="1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center" wrapText="1"/>
      <protection locked="0"/>
    </xf>
    <xf numFmtId="0" fontId="0" fillId="0" borderId="1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27" fillId="0" borderId="0" xfId="2" applyFill="1" applyBorder="1"/>
    <xf numFmtId="0" fontId="0" fillId="0" borderId="0" xfId="0" applyFill="1" applyBorder="1"/>
    <xf numFmtId="167" fontId="56" fillId="0" borderId="0" xfId="7" applyNumberFormat="1" applyFont="1" applyFill="1" applyBorder="1" applyAlignment="1">
      <alignment horizontal="left" vertical="top" wrapText="1"/>
    </xf>
    <xf numFmtId="0" fontId="60" fillId="0" borderId="0" xfId="0" applyFont="1" applyFill="1"/>
    <xf numFmtId="2" fontId="0" fillId="0" borderId="0" xfId="0" applyNumberFormat="1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34" xfId="0" applyFont="1" applyFill="1" applyBorder="1"/>
    <xf numFmtId="0" fontId="0" fillId="0" borderId="10" xfId="0" applyFont="1" applyFill="1" applyBorder="1"/>
    <xf numFmtId="2" fontId="0" fillId="0" borderId="10" xfId="0" applyNumberFormat="1" applyFont="1" applyFill="1" applyBorder="1"/>
    <xf numFmtId="0" fontId="56" fillId="0" borderId="10" xfId="0" applyFont="1" applyFill="1" applyBorder="1"/>
    <xf numFmtId="0" fontId="56" fillId="0" borderId="11" xfId="0" applyFont="1" applyFill="1" applyBorder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wrapText="1"/>
    </xf>
    <xf numFmtId="2" fontId="56" fillId="0" borderId="0" xfId="0" applyNumberFormat="1" applyFont="1" applyFill="1" applyBorder="1"/>
    <xf numFmtId="2" fontId="56" fillId="0" borderId="14" xfId="0" applyNumberFormat="1" applyFont="1" applyFill="1" applyBorder="1"/>
    <xf numFmtId="0" fontId="0" fillId="0" borderId="18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left"/>
    </xf>
    <xf numFmtId="169" fontId="56" fillId="0" borderId="0" xfId="0" applyNumberFormat="1" applyFont="1" applyFill="1"/>
    <xf numFmtId="0" fontId="0" fillId="0" borderId="1" xfId="0" applyFont="1" applyFill="1" applyBorder="1" applyAlignment="1">
      <alignment horizontal="center"/>
    </xf>
    <xf numFmtId="2" fontId="0" fillId="0" borderId="1" xfId="0" applyNumberFormat="1" applyFont="1" applyFill="1" applyBorder="1"/>
    <xf numFmtId="169" fontId="56" fillId="0" borderId="10" xfId="0" applyNumberFormat="1" applyFont="1" applyFill="1" applyBorder="1"/>
    <xf numFmtId="169" fontId="56" fillId="0" borderId="1" xfId="0" applyNumberFormat="1" applyFont="1" applyFill="1" applyBorder="1"/>
    <xf numFmtId="167" fontId="56" fillId="0" borderId="1" xfId="7" applyNumberFormat="1" applyFont="1" applyFill="1" applyBorder="1" applyAlignment="1">
      <alignment horizontal="left" vertical="top" wrapText="1"/>
    </xf>
    <xf numFmtId="171" fontId="56" fillId="0" borderId="1" xfId="7" applyNumberFormat="1" applyFont="1" applyFill="1" applyBorder="1" applyAlignment="1">
      <alignment horizontal="center" vertical="top" wrapText="1"/>
    </xf>
    <xf numFmtId="0" fontId="0" fillId="0" borderId="0" xfId="0" applyFill="1"/>
    <xf numFmtId="0" fontId="27" fillId="0" borderId="72" xfId="2" applyFill="1"/>
    <xf numFmtId="0" fontId="60" fillId="14" borderId="0" xfId="0" applyFont="1" applyFill="1"/>
    <xf numFmtId="172" fontId="56" fillId="6" borderId="1" xfId="7" applyNumberFormat="1" applyFont="1" applyFill="1" applyBorder="1" applyAlignment="1">
      <alignment horizontal="center" vertical="top" wrapText="1"/>
    </xf>
    <xf numFmtId="172" fontId="0" fillId="0" borderId="0" xfId="0" applyNumberFormat="1" applyFont="1" applyFill="1"/>
    <xf numFmtId="0" fontId="56" fillId="0" borderId="1" xfId="0" applyFont="1" applyFill="1" applyBorder="1"/>
    <xf numFmtId="0" fontId="61" fillId="0" borderId="0" xfId="0" applyFont="1" applyFill="1" applyBorder="1" applyAlignment="1">
      <alignment horizontal="center"/>
    </xf>
    <xf numFmtId="0" fontId="61" fillId="0" borderId="0" xfId="0" applyFont="1" applyFill="1" applyBorder="1"/>
    <xf numFmtId="0" fontId="13" fillId="15" borderId="3" xfId="0" applyFont="1" applyFill="1" applyBorder="1" applyAlignment="1" applyProtection="1">
      <alignment horizontal="center" wrapText="1"/>
      <protection locked="0"/>
    </xf>
    <xf numFmtId="0" fontId="56" fillId="0" borderId="0" xfId="0" applyFont="1" applyFill="1" applyBorder="1"/>
    <xf numFmtId="0" fontId="27" fillId="0" borderId="1" xfId="2" applyFill="1" applyBorder="1"/>
    <xf numFmtId="0" fontId="60" fillId="0" borderId="0" xfId="0" applyFont="1" applyFill="1" applyBorder="1"/>
    <xf numFmtId="0" fontId="60" fillId="0" borderId="0" xfId="0" applyFont="1" applyFill="1" applyBorder="1" applyAlignment="1">
      <alignment horizontal="center"/>
    </xf>
    <xf numFmtId="2" fontId="0" fillId="0" borderId="0" xfId="0" applyNumberFormat="1" applyFont="1" applyFill="1" applyBorder="1"/>
    <xf numFmtId="0" fontId="12" fillId="6" borderId="35" xfId="0" applyFont="1" applyFill="1" applyBorder="1" applyProtection="1">
      <protection locked="0"/>
    </xf>
    <xf numFmtId="0" fontId="12" fillId="6" borderId="36" xfId="0" applyFont="1" applyFill="1" applyBorder="1" applyProtection="1">
      <protection locked="0"/>
    </xf>
    <xf numFmtId="0" fontId="56" fillId="0" borderId="1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20" fillId="6" borderId="0" xfId="0" applyFont="1" applyFill="1" applyBorder="1" applyAlignment="1" applyProtection="1">
      <alignment horizontal="center" vertical="center"/>
    </xf>
    <xf numFmtId="0" fontId="10" fillId="6" borderId="0" xfId="0" applyFont="1" applyFill="1" applyBorder="1" applyAlignment="1" applyProtection="1">
      <alignment horizontal="left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</xf>
    <xf numFmtId="164" fontId="10" fillId="6" borderId="0" xfId="0" applyNumberFormat="1" applyFont="1" applyFill="1" applyBorder="1" applyAlignment="1" applyProtection="1">
      <alignment horizontal="center" vertical="center"/>
    </xf>
    <xf numFmtId="164" fontId="47" fillId="6" borderId="0" xfId="0" applyNumberFormat="1" applyFont="1" applyFill="1" applyBorder="1" applyAlignment="1" applyProtection="1">
      <alignment horizontal="center" vertical="center"/>
    </xf>
    <xf numFmtId="164" fontId="43" fillId="6" borderId="0" xfId="0" applyNumberFormat="1" applyFont="1" applyFill="1" applyBorder="1" applyAlignment="1" applyProtection="1">
      <alignment horizontal="center" vertical="center"/>
    </xf>
    <xf numFmtId="164" fontId="43" fillId="6" borderId="0" xfId="0" applyNumberFormat="1" applyFont="1" applyFill="1" applyBorder="1" applyAlignment="1" applyProtection="1">
      <alignment horizontal="center" vertical="center" wrapText="1"/>
    </xf>
    <xf numFmtId="0" fontId="56" fillId="0" borderId="1" xfId="0" applyFont="1" applyBorder="1" applyAlignment="1">
      <alignment horizontal="center" vertical="center"/>
    </xf>
    <xf numFmtId="0" fontId="1" fillId="6" borderId="5" xfId="0" applyFont="1" applyFill="1" applyBorder="1" applyAlignment="1" applyProtection="1">
      <alignment horizontal="left" vertical="center"/>
    </xf>
    <xf numFmtId="0" fontId="1" fillId="6" borderId="6" xfId="0" applyFont="1" applyFill="1" applyBorder="1" applyAlignment="1" applyProtection="1">
      <alignment horizontal="left" vertical="center"/>
    </xf>
    <xf numFmtId="0" fontId="1" fillId="6" borderId="7" xfId="0" applyFont="1" applyFill="1" applyBorder="1" applyAlignment="1" applyProtection="1">
      <alignment horizontal="left" vertical="center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62" fillId="0" borderId="3" xfId="0" applyFont="1" applyBorder="1" applyAlignment="1">
      <alignment horizontal="center" vertical="center"/>
    </xf>
    <xf numFmtId="0" fontId="13" fillId="6" borderId="3" xfId="0" applyFont="1" applyFill="1" applyBorder="1" applyAlignment="1" applyProtection="1">
      <alignment horizontal="center" vertical="center" wrapText="1"/>
      <protection locked="0"/>
    </xf>
    <xf numFmtId="20" fontId="13" fillId="6" borderId="3" xfId="0" applyNumberFormat="1" applyFont="1" applyFill="1" applyBorder="1" applyAlignment="1" applyProtection="1">
      <alignment horizontal="center" vertical="center" wrapText="1"/>
      <protection locked="0"/>
    </xf>
    <xf numFmtId="9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 applyProtection="1">
      <alignment vertical="center"/>
      <protection locked="0"/>
    </xf>
    <xf numFmtId="0" fontId="12" fillId="6" borderId="0" xfId="0" applyFont="1" applyFill="1" applyAlignment="1" applyProtection="1">
      <alignment horizontal="left"/>
      <protection locked="0"/>
    </xf>
    <xf numFmtId="0" fontId="10" fillId="0" borderId="4" xfId="0" applyFont="1" applyBorder="1" applyAlignment="1">
      <alignment horizontal="left"/>
    </xf>
    <xf numFmtId="0" fontId="10" fillId="0" borderId="47" xfId="0" applyFont="1" applyBorder="1" applyAlignment="1">
      <alignment horizontal="left"/>
    </xf>
    <xf numFmtId="0" fontId="10" fillId="0" borderId="46" xfId="0" applyFont="1" applyBorder="1" applyAlignment="1">
      <alignment horizontal="left"/>
    </xf>
    <xf numFmtId="0" fontId="10" fillId="0" borderId="36" xfId="0" applyFont="1" applyBorder="1" applyAlignment="1">
      <alignment horizontal="left"/>
    </xf>
    <xf numFmtId="0" fontId="12" fillId="6" borderId="43" xfId="0" applyFont="1" applyFill="1" applyBorder="1" applyAlignment="1" applyProtection="1">
      <alignment horizontal="center" vertical="center"/>
      <protection locked="0"/>
    </xf>
    <xf numFmtId="0" fontId="12" fillId="6" borderId="44" xfId="0" applyFont="1" applyFill="1" applyBorder="1" applyAlignment="1" applyProtection="1">
      <alignment horizontal="center" vertical="center"/>
      <protection locked="0"/>
    </xf>
    <xf numFmtId="0" fontId="12" fillId="6" borderId="39" xfId="0" applyFont="1" applyFill="1" applyBorder="1" applyAlignment="1" applyProtection="1">
      <alignment horizontal="center" vertical="center"/>
      <protection locked="0"/>
    </xf>
    <xf numFmtId="0" fontId="56" fillId="15" borderId="48" xfId="0" applyFont="1" applyFill="1" applyBorder="1" applyAlignment="1">
      <alignment horizontal="center" vertical="center" wrapText="1"/>
    </xf>
    <xf numFmtId="0" fontId="56" fillId="15" borderId="10" xfId="0" applyFont="1" applyFill="1" applyBorder="1" applyAlignment="1">
      <alignment horizontal="center" vertical="center" wrapText="1"/>
    </xf>
    <xf numFmtId="0" fontId="56" fillId="15" borderId="11" xfId="0" applyFont="1" applyFill="1" applyBorder="1" applyAlignment="1">
      <alignment horizontal="center" vertical="center" wrapText="1"/>
    </xf>
    <xf numFmtId="0" fontId="56" fillId="15" borderId="49" xfId="0" applyFont="1" applyFill="1" applyBorder="1" applyAlignment="1">
      <alignment horizontal="center" vertical="center" wrapText="1"/>
    </xf>
    <xf numFmtId="0" fontId="56" fillId="15" borderId="0" xfId="0" applyFont="1" applyFill="1" applyBorder="1" applyAlignment="1">
      <alignment horizontal="center" vertical="center" wrapText="1"/>
    </xf>
    <xf numFmtId="0" fontId="56" fillId="15" borderId="13" xfId="0" applyFont="1" applyFill="1" applyBorder="1" applyAlignment="1">
      <alignment horizontal="center" vertical="center" wrapText="1"/>
    </xf>
    <xf numFmtId="0" fontId="56" fillId="15" borderId="50" xfId="0" applyFont="1" applyFill="1" applyBorder="1" applyAlignment="1">
      <alignment horizontal="center" vertical="center" wrapText="1"/>
    </xf>
    <xf numFmtId="0" fontId="56" fillId="15" borderId="51" xfId="0" applyFont="1" applyFill="1" applyBorder="1" applyAlignment="1">
      <alignment horizontal="center" vertical="center" wrapText="1"/>
    </xf>
    <xf numFmtId="0" fontId="56" fillId="15" borderId="52" xfId="0" applyFont="1" applyFill="1" applyBorder="1" applyAlignment="1">
      <alignment horizontal="center" vertical="center" wrapText="1"/>
    </xf>
    <xf numFmtId="0" fontId="26" fillId="6" borderId="3" xfId="1" applyFont="1" applyFill="1" applyBorder="1" applyAlignment="1" applyProtection="1">
      <alignment horizontal="left" vertical="center"/>
      <protection locked="0"/>
    </xf>
    <xf numFmtId="0" fontId="12" fillId="6" borderId="3" xfId="0" applyFont="1" applyFill="1" applyBorder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 vertical="center"/>
    </xf>
    <xf numFmtId="0" fontId="12" fillId="6" borderId="3" xfId="1" applyFont="1" applyFill="1" applyBorder="1" applyAlignment="1" applyProtection="1">
      <alignment horizontal="left" vertical="center"/>
      <protection locked="0"/>
    </xf>
    <xf numFmtId="0" fontId="12" fillId="6" borderId="12" xfId="1" applyFont="1" applyFill="1" applyBorder="1" applyAlignment="1" applyProtection="1">
      <alignment horizontal="left" vertical="center"/>
      <protection locked="0"/>
    </xf>
    <xf numFmtId="0" fontId="56" fillId="0" borderId="41" xfId="0" applyFont="1" applyBorder="1" applyAlignment="1">
      <alignment horizontal="center" vertical="center"/>
    </xf>
    <xf numFmtId="0" fontId="56" fillId="0" borderId="42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56" fillId="0" borderId="33" xfId="0" applyFont="1" applyBorder="1" applyAlignment="1">
      <alignment horizontal="center" vertical="center"/>
    </xf>
    <xf numFmtId="0" fontId="19" fillId="6" borderId="0" xfId="0" applyFont="1" applyFill="1" applyBorder="1" applyAlignment="1" applyProtection="1">
      <alignment horizontal="left" vertical="center" wrapText="1"/>
      <protection locked="0"/>
    </xf>
    <xf numFmtId="0" fontId="19" fillId="6" borderId="4" xfId="0" applyFont="1" applyFill="1" applyBorder="1" applyAlignment="1" applyProtection="1">
      <alignment horizontal="left" vertical="center" wrapText="1"/>
      <protection locked="0"/>
    </xf>
    <xf numFmtId="0" fontId="12" fillId="6" borderId="43" xfId="0" applyFont="1" applyFill="1" applyBorder="1" applyAlignment="1" applyProtection="1">
      <alignment horizontal="center"/>
    </xf>
    <xf numFmtId="0" fontId="12" fillId="6" borderId="44" xfId="0" applyFont="1" applyFill="1" applyBorder="1" applyAlignment="1" applyProtection="1">
      <alignment horizontal="center"/>
    </xf>
    <xf numFmtId="0" fontId="12" fillId="6" borderId="45" xfId="0" applyFont="1" applyFill="1" applyBorder="1" applyAlignment="1" applyProtection="1">
      <alignment horizontal="center"/>
    </xf>
    <xf numFmtId="0" fontId="10" fillId="9" borderId="35" xfId="0" applyFont="1" applyFill="1" applyBorder="1" applyAlignment="1" applyProtection="1">
      <alignment horizontal="center" vertical="center" wrapText="1"/>
    </xf>
    <xf numFmtId="0" fontId="10" fillId="9" borderId="46" xfId="0" applyFont="1" applyFill="1" applyBorder="1" applyAlignment="1" applyProtection="1">
      <alignment horizontal="center" vertical="center" wrapText="1"/>
    </xf>
    <xf numFmtId="0" fontId="10" fillId="9" borderId="40" xfId="0" applyFont="1" applyFill="1" applyBorder="1" applyAlignment="1" applyProtection="1">
      <alignment horizontal="center" vertical="center" wrapText="1"/>
    </xf>
    <xf numFmtId="0" fontId="12" fillId="6" borderId="9" xfId="0" applyFont="1" applyFill="1" applyBorder="1" applyAlignment="1" applyProtection="1">
      <alignment horizontal="left" vertical="center"/>
      <protection locked="0"/>
    </xf>
    <xf numFmtId="0" fontId="1" fillId="6" borderId="9" xfId="1" applyFont="1" applyFill="1" applyBorder="1" applyAlignment="1" applyProtection="1">
      <alignment horizontal="left" vertical="center"/>
    </xf>
    <xf numFmtId="0" fontId="12" fillId="6" borderId="38" xfId="0" applyFont="1" applyFill="1" applyBorder="1" applyAlignment="1" applyProtection="1">
      <alignment horizontal="left" vertical="center"/>
      <protection locked="0"/>
    </xf>
    <xf numFmtId="0" fontId="1" fillId="9" borderId="16" xfId="0" applyFont="1" applyFill="1" applyBorder="1" applyAlignment="1" applyProtection="1">
      <alignment horizontal="center" vertical="center" wrapText="1"/>
    </xf>
    <xf numFmtId="0" fontId="1" fillId="9" borderId="39" xfId="0" applyFont="1" applyFill="1" applyBorder="1" applyAlignment="1" applyProtection="1">
      <alignment horizontal="center" vertical="center" wrapText="1"/>
    </xf>
    <xf numFmtId="0" fontId="13" fillId="6" borderId="35" xfId="0" applyFont="1" applyFill="1" applyBorder="1" applyAlignment="1" applyProtection="1">
      <alignment horizontal="center" vertical="center" wrapText="1"/>
      <protection locked="0"/>
    </xf>
    <xf numFmtId="0" fontId="13" fillId="6" borderId="40" xfId="0" applyFont="1" applyFill="1" applyBorder="1" applyAlignment="1" applyProtection="1">
      <alignment horizontal="center" vertical="center" wrapText="1"/>
      <protection locked="0"/>
    </xf>
    <xf numFmtId="0" fontId="1" fillId="6" borderId="3" xfId="1" applyFont="1" applyFill="1" applyBorder="1" applyAlignment="1" applyProtection="1">
      <alignment horizontal="left" vertical="center" wrapText="1"/>
    </xf>
    <xf numFmtId="0" fontId="12" fillId="6" borderId="3" xfId="0" quotePrefix="1" applyFont="1" applyFill="1" applyBorder="1" applyAlignment="1" applyProtection="1">
      <alignment horizontal="left" vertical="top" wrapText="1"/>
    </xf>
    <xf numFmtId="0" fontId="12" fillId="6" borderId="3" xfId="0" applyFont="1" applyFill="1" applyBorder="1" applyAlignment="1" applyProtection="1">
      <alignment horizontal="left" vertical="top"/>
    </xf>
    <xf numFmtId="0" fontId="12" fillId="6" borderId="3" xfId="0" applyFont="1" applyFill="1" applyBorder="1" applyAlignment="1" applyProtection="1">
      <alignment horizontal="left"/>
    </xf>
    <xf numFmtId="0" fontId="12" fillId="6" borderId="12" xfId="0" applyFont="1" applyFill="1" applyBorder="1" applyAlignment="1" applyProtection="1">
      <alignment horizontal="left"/>
    </xf>
    <xf numFmtId="0" fontId="12" fillId="9" borderId="9" xfId="0" applyFont="1" applyFill="1" applyBorder="1" applyAlignment="1" applyProtection="1">
      <alignment horizontal="left"/>
      <protection locked="0"/>
    </xf>
    <xf numFmtId="0" fontId="12" fillId="9" borderId="38" xfId="0" applyFont="1" applyFill="1" applyBorder="1" applyAlignment="1" applyProtection="1">
      <alignment horizontal="left"/>
      <protection locked="0"/>
    </xf>
    <xf numFmtId="0" fontId="18" fillId="6" borderId="8" xfId="0" applyFont="1" applyFill="1" applyBorder="1" applyAlignment="1" applyProtection="1">
      <alignment horizontal="left" vertical="center" wrapText="1"/>
      <protection locked="0"/>
    </xf>
    <xf numFmtId="0" fontId="1" fillId="9" borderId="8" xfId="0" applyFont="1" applyFill="1" applyBorder="1" applyAlignment="1" applyProtection="1">
      <alignment horizontal="left" vertical="center" wrapText="1"/>
    </xf>
    <xf numFmtId="0" fontId="12" fillId="9" borderId="8" xfId="0" applyFont="1" applyFill="1" applyBorder="1" applyAlignment="1" applyProtection="1">
      <alignment horizontal="left" vertical="center" wrapText="1"/>
      <protection locked="0"/>
    </xf>
    <xf numFmtId="0" fontId="12" fillId="9" borderId="37" xfId="0" applyFont="1" applyFill="1" applyBorder="1" applyAlignment="1" applyProtection="1">
      <alignment horizontal="left" vertical="center" wrapText="1"/>
      <protection locked="0"/>
    </xf>
    <xf numFmtId="0" fontId="12" fillId="6" borderId="9" xfId="0" applyFont="1" applyFill="1" applyBorder="1" applyAlignment="1" applyProtection="1">
      <alignment horizontal="left"/>
    </xf>
    <xf numFmtId="0" fontId="12" fillId="6" borderId="12" xfId="0" applyFont="1" applyFill="1" applyBorder="1" applyAlignment="1" applyProtection="1">
      <alignment horizontal="left" vertical="center"/>
      <protection locked="0"/>
    </xf>
    <xf numFmtId="0" fontId="12" fillId="6" borderId="3" xfId="0" applyFont="1" applyFill="1" applyBorder="1" applyAlignment="1" applyProtection="1">
      <alignment horizontal="left" vertical="center"/>
    </xf>
    <xf numFmtId="0" fontId="1" fillId="6" borderId="3" xfId="1" applyFont="1" applyFill="1" applyBorder="1" applyAlignment="1" applyProtection="1">
      <alignment horizontal="left" vertical="center"/>
    </xf>
    <xf numFmtId="0" fontId="14" fillId="6" borderId="1" xfId="0" applyFont="1" applyFill="1" applyBorder="1" applyAlignment="1" applyProtection="1">
      <alignment horizontal="center"/>
      <protection locked="0"/>
    </xf>
    <xf numFmtId="0" fontId="11" fillId="6" borderId="1" xfId="0" applyFont="1" applyFill="1" applyBorder="1" applyAlignment="1" applyProtection="1">
      <alignment horizontal="center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8" fillId="6" borderId="8" xfId="0" applyFont="1" applyFill="1" applyBorder="1" applyAlignment="1" applyProtection="1">
      <alignment horizontal="left" wrapText="1"/>
    </xf>
    <xf numFmtId="0" fontId="1" fillId="6" borderId="8" xfId="0" applyFont="1" applyFill="1" applyBorder="1" applyAlignment="1" applyProtection="1">
      <alignment horizontal="left" vertical="center" wrapText="1"/>
    </xf>
    <xf numFmtId="0" fontId="12" fillId="6" borderId="8" xfId="0" applyFont="1" applyFill="1" applyBorder="1" applyAlignment="1" applyProtection="1">
      <alignment horizontal="left" wrapText="1"/>
    </xf>
    <xf numFmtId="0" fontId="12" fillId="6" borderId="37" xfId="0" applyFont="1" applyFill="1" applyBorder="1" applyAlignment="1" applyProtection="1">
      <alignment horizontal="left" wrapText="1"/>
    </xf>
    <xf numFmtId="0" fontId="12" fillId="6" borderId="3" xfId="0" applyFont="1" applyFill="1" applyBorder="1" applyAlignment="1" applyProtection="1">
      <alignment horizontal="left" vertical="center" wrapText="1"/>
    </xf>
    <xf numFmtId="0" fontId="12" fillId="6" borderId="12" xfId="0" applyFont="1" applyFill="1" applyBorder="1" applyAlignment="1" applyProtection="1">
      <alignment horizontal="left" vertical="center" wrapText="1"/>
    </xf>
    <xf numFmtId="0" fontId="0" fillId="0" borderId="41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1" fillId="12" borderId="30" xfId="0" applyFont="1" applyFill="1" applyBorder="1" applyAlignment="1">
      <alignment horizontal="center" vertical="center"/>
    </xf>
    <xf numFmtId="0" fontId="51" fillId="12" borderId="53" xfId="0" applyFont="1" applyFill="1" applyBorder="1" applyAlignment="1">
      <alignment horizontal="center" vertical="center"/>
    </xf>
    <xf numFmtId="0" fontId="51" fillId="12" borderId="54" xfId="0" applyFont="1" applyFill="1" applyBorder="1" applyAlignment="1">
      <alignment horizontal="center" vertical="center"/>
    </xf>
    <xf numFmtId="0" fontId="51" fillId="12" borderId="30" xfId="0" applyFont="1" applyFill="1" applyBorder="1" applyAlignment="1">
      <alignment vertical="center"/>
    </xf>
    <xf numFmtId="0" fontId="51" fillId="12" borderId="54" xfId="0" applyFont="1" applyFill="1" applyBorder="1" applyAlignment="1">
      <alignment vertical="center"/>
    </xf>
    <xf numFmtId="0" fontId="51" fillId="12" borderId="29" xfId="0" applyFont="1" applyFill="1" applyBorder="1" applyAlignment="1">
      <alignment vertical="center"/>
    </xf>
    <xf numFmtId="0" fontId="51" fillId="12" borderId="55" xfId="0" applyFont="1" applyFill="1" applyBorder="1" applyAlignment="1">
      <alignment vertical="center"/>
    </xf>
    <xf numFmtId="0" fontId="53" fillId="12" borderId="30" xfId="0" applyFont="1" applyFill="1" applyBorder="1" applyAlignment="1">
      <alignment vertical="center"/>
    </xf>
    <xf numFmtId="0" fontId="53" fillId="12" borderId="53" xfId="0" applyFont="1" applyFill="1" applyBorder="1" applyAlignment="1">
      <alignment vertical="center"/>
    </xf>
    <xf numFmtId="0" fontId="53" fillId="12" borderId="54" xfId="0" applyFont="1" applyFill="1" applyBorder="1" applyAlignment="1">
      <alignment vertical="center"/>
    </xf>
    <xf numFmtId="0" fontId="53" fillId="12" borderId="27" xfId="0" applyFont="1" applyFill="1" applyBorder="1" applyAlignment="1">
      <alignment vertical="center"/>
    </xf>
    <xf numFmtId="0" fontId="53" fillId="12" borderId="56" xfId="0" applyFont="1" applyFill="1" applyBorder="1" applyAlignment="1">
      <alignment vertical="center"/>
    </xf>
    <xf numFmtId="0" fontId="53" fillId="12" borderId="57" xfId="0" applyFont="1" applyFill="1" applyBorder="1" applyAlignment="1">
      <alignment vertical="center"/>
    </xf>
    <xf numFmtId="0" fontId="53" fillId="12" borderId="58" xfId="0" applyFont="1" applyFill="1" applyBorder="1" applyAlignment="1">
      <alignment vertical="center"/>
    </xf>
    <xf numFmtId="0" fontId="53" fillId="12" borderId="59" xfId="0" applyFont="1" applyFill="1" applyBorder="1" applyAlignment="1">
      <alignment vertical="center"/>
    </xf>
    <xf numFmtId="0" fontId="53" fillId="12" borderId="60" xfId="0" applyFont="1" applyFill="1" applyBorder="1" applyAlignment="1">
      <alignment vertical="center"/>
    </xf>
    <xf numFmtId="0" fontId="0" fillId="6" borderId="41" xfId="0" applyFill="1" applyBorder="1" applyAlignment="1">
      <alignment horizontal="center" vertical="center" wrapText="1"/>
    </xf>
    <xf numFmtId="0" fontId="0" fillId="6" borderId="33" xfId="0" applyFill="1" applyBorder="1" applyAlignment="1">
      <alignment horizontal="center" vertical="center" wrapText="1"/>
    </xf>
    <xf numFmtId="0" fontId="0" fillId="6" borderId="42" xfId="0" applyFill="1" applyBorder="1" applyAlignment="1">
      <alignment horizontal="center" vertical="center" wrapText="1"/>
    </xf>
    <xf numFmtId="170" fontId="0" fillId="6" borderId="61" xfId="0" applyNumberFormat="1" applyFill="1" applyBorder="1" applyAlignment="1">
      <alignment horizontal="center" vertical="center"/>
    </xf>
    <xf numFmtId="170" fontId="0" fillId="6" borderId="32" xfId="0" applyNumberFormat="1" applyFill="1" applyBorder="1" applyAlignment="1">
      <alignment horizontal="center" vertical="center"/>
    </xf>
    <xf numFmtId="170" fontId="0" fillId="6" borderId="62" xfId="0" applyNumberFormat="1" applyFill="1" applyBorder="1" applyAlignment="1">
      <alignment horizontal="center" vertical="center"/>
    </xf>
    <xf numFmtId="170" fontId="0" fillId="6" borderId="55" xfId="0" applyNumberFormat="1" applyFill="1" applyBorder="1" applyAlignment="1">
      <alignment horizontal="center" vertical="center"/>
    </xf>
    <xf numFmtId="0" fontId="0" fillId="6" borderId="63" xfId="0" applyFill="1" applyBorder="1" applyAlignment="1">
      <alignment horizontal="center" vertical="center" wrapText="1"/>
    </xf>
    <xf numFmtId="0" fontId="0" fillId="6" borderId="64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 wrapText="1"/>
    </xf>
    <xf numFmtId="0" fontId="0" fillId="6" borderId="62" xfId="0" applyFill="1" applyBorder="1" applyAlignment="1">
      <alignment horizontal="center" vertical="center" wrapText="1"/>
    </xf>
    <xf numFmtId="0" fontId="44" fillId="6" borderId="35" xfId="0" applyFont="1" applyFill="1" applyBorder="1" applyAlignment="1" applyProtection="1">
      <alignment horizontal="center" vertical="center"/>
      <protection locked="0"/>
    </xf>
    <xf numFmtId="0" fontId="44" fillId="6" borderId="46" xfId="0" applyFont="1" applyFill="1" applyBorder="1" applyAlignment="1" applyProtection="1">
      <alignment horizontal="center" vertical="center"/>
      <protection locked="0"/>
    </xf>
    <xf numFmtId="0" fontId="44" fillId="6" borderId="36" xfId="0" applyFont="1" applyFill="1" applyBorder="1" applyAlignment="1" applyProtection="1">
      <alignment horizontal="center" vertical="center"/>
      <protection locked="0"/>
    </xf>
    <xf numFmtId="0" fontId="44" fillId="6" borderId="9" xfId="0" applyFont="1" applyFill="1" applyBorder="1" applyAlignment="1" applyProtection="1">
      <alignment horizontal="left"/>
      <protection locked="0"/>
    </xf>
    <xf numFmtId="0" fontId="44" fillId="6" borderId="38" xfId="0" applyFont="1" applyFill="1" applyBorder="1" applyAlignment="1" applyProtection="1">
      <alignment horizontal="left"/>
      <protection locked="0"/>
    </xf>
    <xf numFmtId="0" fontId="43" fillId="10" borderId="67" xfId="0" applyFont="1" applyFill="1" applyBorder="1" applyAlignment="1" applyProtection="1">
      <alignment horizontal="center" vertical="center" wrapText="1"/>
    </xf>
    <xf numFmtId="0" fontId="43" fillId="10" borderId="68" xfId="0" applyFont="1" applyFill="1" applyBorder="1" applyAlignment="1" applyProtection="1">
      <alignment horizontal="center" vertical="center" wrapText="1"/>
    </xf>
    <xf numFmtId="0" fontId="43" fillId="6" borderId="69" xfId="0" applyFont="1" applyFill="1" applyBorder="1" applyAlignment="1" applyProtection="1">
      <alignment horizontal="left"/>
      <protection locked="0"/>
    </xf>
    <xf numFmtId="0" fontId="43" fillId="6" borderId="70" xfId="0" applyFont="1" applyFill="1" applyBorder="1" applyAlignment="1" applyProtection="1">
      <alignment horizontal="left"/>
      <protection locked="0"/>
    </xf>
    <xf numFmtId="0" fontId="44" fillId="6" borderId="48" xfId="0" applyFont="1" applyFill="1" applyBorder="1" applyAlignment="1" applyProtection="1">
      <alignment horizontal="left" vertical="top" wrapText="1"/>
      <protection locked="0"/>
    </xf>
    <xf numFmtId="0" fontId="44" fillId="6" borderId="10" xfId="0" applyFont="1" applyFill="1" applyBorder="1" applyAlignment="1" applyProtection="1">
      <alignment horizontal="left" vertical="top" wrapText="1"/>
      <protection locked="0"/>
    </xf>
    <xf numFmtId="0" fontId="44" fillId="6" borderId="11" xfId="0" applyFont="1" applyFill="1" applyBorder="1" applyAlignment="1" applyProtection="1">
      <alignment horizontal="left" vertical="top" wrapText="1"/>
      <protection locked="0"/>
    </xf>
    <xf numFmtId="0" fontId="44" fillId="6" borderId="49" xfId="0" applyFont="1" applyFill="1" applyBorder="1" applyAlignment="1" applyProtection="1">
      <alignment horizontal="left" vertical="top" wrapText="1"/>
      <protection locked="0"/>
    </xf>
    <xf numFmtId="0" fontId="44" fillId="6" borderId="0" xfId="0" applyFont="1" applyFill="1" applyBorder="1" applyAlignment="1" applyProtection="1">
      <alignment horizontal="left" vertical="top" wrapText="1"/>
      <protection locked="0"/>
    </xf>
    <xf numFmtId="0" fontId="44" fillId="6" borderId="13" xfId="0" applyFont="1" applyFill="1" applyBorder="1" applyAlignment="1" applyProtection="1">
      <alignment horizontal="left" vertical="top" wrapText="1"/>
      <protection locked="0"/>
    </xf>
    <xf numFmtId="0" fontId="44" fillId="6" borderId="71" xfId="0" applyFont="1" applyFill="1" applyBorder="1" applyAlignment="1" applyProtection="1">
      <alignment horizontal="left" vertical="top" wrapText="1"/>
      <protection locked="0"/>
    </xf>
    <xf numFmtId="0" fontId="44" fillId="6" borderId="14" xfId="0" applyFont="1" applyFill="1" applyBorder="1" applyAlignment="1" applyProtection="1">
      <alignment horizontal="left" vertical="top" wrapText="1"/>
      <protection locked="0"/>
    </xf>
    <xf numFmtId="0" fontId="44" fillId="6" borderId="15" xfId="0" applyFont="1" applyFill="1" applyBorder="1" applyAlignment="1" applyProtection="1">
      <alignment horizontal="left" vertical="top" wrapText="1"/>
      <protection locked="0"/>
    </xf>
    <xf numFmtId="0" fontId="42" fillId="9" borderId="35" xfId="0" applyFont="1" applyFill="1" applyBorder="1" applyAlignment="1" applyProtection="1">
      <alignment horizontal="center" vertical="center" wrapText="1"/>
    </xf>
    <xf numFmtId="0" fontId="42" fillId="9" borderId="46" xfId="0" applyFont="1" applyFill="1" applyBorder="1" applyAlignment="1" applyProtection="1">
      <alignment horizontal="center" vertical="center" wrapText="1"/>
    </xf>
    <xf numFmtId="0" fontId="42" fillId="9" borderId="40" xfId="0" applyFont="1" applyFill="1" applyBorder="1" applyAlignment="1" applyProtection="1">
      <alignment horizontal="center" vertical="center" wrapText="1"/>
    </xf>
    <xf numFmtId="0" fontId="44" fillId="6" borderId="43" xfId="0" applyFont="1" applyFill="1" applyBorder="1" applyAlignment="1" applyProtection="1">
      <alignment horizontal="center"/>
      <protection locked="0"/>
    </xf>
    <xf numFmtId="0" fontId="44" fillId="6" borderId="44" xfId="0" applyFont="1" applyFill="1" applyBorder="1" applyAlignment="1" applyProtection="1">
      <alignment horizontal="center"/>
      <protection locked="0"/>
    </xf>
    <xf numFmtId="0" fontId="44" fillId="6" borderId="45" xfId="0" applyFont="1" applyFill="1" applyBorder="1" applyAlignment="1" applyProtection="1">
      <alignment horizontal="center"/>
      <protection locked="0"/>
    </xf>
    <xf numFmtId="0" fontId="42" fillId="9" borderId="16" xfId="0" applyFont="1" applyFill="1" applyBorder="1" applyAlignment="1" applyProtection="1">
      <alignment horizontal="center" vertical="center" wrapText="1"/>
    </xf>
    <xf numFmtId="0" fontId="42" fillId="9" borderId="39" xfId="0" applyFont="1" applyFill="1" applyBorder="1" applyAlignment="1" applyProtection="1">
      <alignment horizontal="center" vertical="center" wrapText="1"/>
    </xf>
    <xf numFmtId="0" fontId="43" fillId="10" borderId="35" xfId="0" applyFont="1" applyFill="1" applyBorder="1" applyAlignment="1" applyProtection="1">
      <alignment horizontal="center" vertical="center" wrapText="1"/>
    </xf>
    <xf numFmtId="0" fontId="43" fillId="10" borderId="40" xfId="0" applyFont="1" applyFill="1" applyBorder="1" applyAlignment="1" applyProtection="1">
      <alignment horizontal="center" vertical="center" wrapText="1"/>
    </xf>
    <xf numFmtId="0" fontId="44" fillId="6" borderId="3" xfId="0" applyFont="1" applyFill="1" applyBorder="1" applyAlignment="1" applyProtection="1">
      <alignment horizontal="left"/>
      <protection locked="0"/>
    </xf>
    <xf numFmtId="0" fontId="44" fillId="6" borderId="12" xfId="0" applyFont="1" applyFill="1" applyBorder="1" applyAlignment="1" applyProtection="1">
      <alignment horizontal="left"/>
      <protection locked="0"/>
    </xf>
    <xf numFmtId="0" fontId="26" fillId="6" borderId="3" xfId="1" applyFill="1" applyBorder="1" applyAlignment="1" applyProtection="1">
      <alignment horizontal="left"/>
      <protection locked="0"/>
    </xf>
    <xf numFmtId="0" fontId="42" fillId="6" borderId="3" xfId="0" applyFont="1" applyFill="1" applyBorder="1" applyAlignment="1" applyProtection="1">
      <alignment horizontal="left"/>
    </xf>
    <xf numFmtId="0" fontId="44" fillId="6" borderId="3" xfId="1" applyFont="1" applyFill="1" applyBorder="1" applyAlignment="1" applyProtection="1">
      <alignment horizontal="left"/>
      <protection locked="0"/>
    </xf>
    <xf numFmtId="0" fontId="44" fillId="6" borderId="12" xfId="1" applyFont="1" applyFill="1" applyBorder="1" applyAlignment="1" applyProtection="1">
      <alignment horizontal="left"/>
      <protection locked="0"/>
    </xf>
    <xf numFmtId="0" fontId="44" fillId="6" borderId="9" xfId="0" applyFont="1" applyFill="1" applyBorder="1" applyAlignment="1" applyProtection="1">
      <alignment horizontal="left"/>
    </xf>
    <xf numFmtId="0" fontId="42" fillId="6" borderId="9" xfId="1" applyFont="1" applyFill="1" applyBorder="1" applyAlignment="1" applyProtection="1">
      <alignment horizontal="left" vertical="center"/>
    </xf>
    <xf numFmtId="0" fontId="44" fillId="6" borderId="38" xfId="0" applyFont="1" applyFill="1" applyBorder="1" applyAlignment="1" applyProtection="1">
      <alignment horizontal="left"/>
    </xf>
    <xf numFmtId="0" fontId="63" fillId="6" borderId="8" xfId="0" applyFont="1" applyFill="1" applyBorder="1" applyAlignment="1" applyProtection="1">
      <alignment horizontal="left" wrapText="1"/>
      <protection locked="0"/>
    </xf>
    <xf numFmtId="0" fontId="42" fillId="6" borderId="8" xfId="0" applyFont="1" applyFill="1" applyBorder="1" applyAlignment="1" applyProtection="1">
      <alignment horizontal="left" vertical="center" wrapText="1"/>
    </xf>
    <xf numFmtId="0" fontId="63" fillId="6" borderId="37" xfId="0" applyFont="1" applyFill="1" applyBorder="1" applyAlignment="1" applyProtection="1">
      <alignment horizontal="left" wrapText="1"/>
      <protection locked="0"/>
    </xf>
    <xf numFmtId="0" fontId="44" fillId="6" borderId="3" xfId="0" applyFont="1" applyFill="1" applyBorder="1" applyAlignment="1" applyProtection="1">
      <alignment horizontal="left" vertical="center"/>
    </xf>
    <xf numFmtId="0" fontId="42" fillId="6" borderId="3" xfId="1" applyFont="1" applyFill="1" applyBorder="1" applyAlignment="1" applyProtection="1">
      <alignment horizontal="left" vertical="center"/>
    </xf>
    <xf numFmtId="0" fontId="44" fillId="6" borderId="12" xfId="0" applyFont="1" applyFill="1" applyBorder="1" applyAlignment="1" applyProtection="1">
      <alignment horizontal="left" vertical="center"/>
    </xf>
    <xf numFmtId="0" fontId="44" fillId="6" borderId="3" xfId="0" applyFont="1" applyFill="1" applyBorder="1" applyAlignment="1" applyProtection="1"/>
    <xf numFmtId="0" fontId="44" fillId="6" borderId="3" xfId="0" applyFont="1" applyFill="1" applyBorder="1" applyAlignment="1" applyProtection="1">
      <alignment horizontal="left"/>
    </xf>
    <xf numFmtId="0" fontId="44" fillId="6" borderId="12" xfId="0" applyFont="1" applyFill="1" applyBorder="1" applyAlignment="1" applyProtection="1">
      <alignment horizontal="left"/>
    </xf>
    <xf numFmtId="0" fontId="63" fillId="6" borderId="1" xfId="0" applyFont="1" applyFill="1" applyBorder="1" applyAlignment="1" applyProtection="1">
      <alignment horizontal="center"/>
      <protection locked="0"/>
    </xf>
    <xf numFmtId="0" fontId="48" fillId="10" borderId="1" xfId="0" applyFont="1" applyFill="1" applyBorder="1" applyAlignment="1" applyProtection="1">
      <alignment horizontal="center"/>
      <protection locked="0"/>
    </xf>
    <xf numFmtId="0" fontId="64" fillId="10" borderId="0" xfId="0" applyFont="1" applyFill="1" applyAlignment="1" applyProtection="1">
      <alignment horizontal="center"/>
      <protection locked="0"/>
    </xf>
    <xf numFmtId="0" fontId="64" fillId="6" borderId="2" xfId="0" applyFont="1" applyFill="1" applyBorder="1" applyAlignment="1" applyProtection="1">
      <alignment horizontal="left"/>
      <protection locked="0"/>
    </xf>
    <xf numFmtId="0" fontId="64" fillId="6" borderId="18" xfId="0" applyFont="1" applyFill="1" applyBorder="1" applyAlignment="1" applyProtection="1">
      <alignment horizontal="left"/>
      <protection locked="0"/>
    </xf>
    <xf numFmtId="0" fontId="65" fillId="6" borderId="8" xfId="0" applyFont="1" applyFill="1" applyBorder="1" applyAlignment="1" applyProtection="1">
      <alignment horizontal="left" wrapText="1"/>
    </xf>
    <xf numFmtId="0" fontId="44" fillId="6" borderId="8" xfId="0" applyFont="1" applyFill="1" applyBorder="1" applyAlignment="1" applyProtection="1">
      <alignment horizontal="left" wrapText="1"/>
    </xf>
    <xf numFmtId="0" fontId="44" fillId="6" borderId="37" xfId="0" applyFont="1" applyFill="1" applyBorder="1" applyAlignment="1" applyProtection="1">
      <alignment horizontal="left" wrapText="1"/>
    </xf>
  </cellXfs>
  <cellStyles count="10">
    <cellStyle name="Hipersaitas" xfId="1" builtinId="8"/>
    <cellStyle name="Įprastas" xfId="0" builtinId="0"/>
    <cellStyle name="Įvestis" xfId="2" builtinId="20"/>
    <cellStyle name="Normal 2" xfId="3"/>
    <cellStyle name="Normal 3" xfId="4"/>
    <cellStyle name="Normal 4" xfId="5"/>
    <cellStyle name="Normal 5" xfId="6"/>
    <cellStyle name="Normal_New Eden Pricelist" xfId="7"/>
    <cellStyle name="Note 2" xfId="8"/>
    <cellStyle name="Procentai" xfId="9" builtinId="5"/>
  </cellStyles>
  <dxfs count="6">
    <dxf>
      <font>
        <color theme="0" tint="-0.499984740745262"/>
      </font>
    </dxf>
    <dxf>
      <font>
        <color theme="0" tint="-0.24994659260841701"/>
      </font>
    </dxf>
    <dxf>
      <font>
        <color theme="2" tint="-9.9948118533890809E-2"/>
      </font>
    </dxf>
    <dxf>
      <font>
        <color theme="0" tint="-0.499984740745262"/>
      </font>
    </dxf>
    <dxf>
      <font>
        <color theme="0" tint="-0.24994659260841701"/>
      </font>
    </dxf>
    <dxf>
      <font>
        <color theme="2" tint="-9.9948118533890809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0</xdr:row>
      <xdr:rowOff>19050</xdr:rowOff>
    </xdr:from>
    <xdr:to>
      <xdr:col>3</xdr:col>
      <xdr:colOff>352425</xdr:colOff>
      <xdr:row>1</xdr:row>
      <xdr:rowOff>161925</xdr:rowOff>
    </xdr:to>
    <xdr:pic>
      <xdr:nvPicPr>
        <xdr:cNvPr id="1388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19050"/>
          <a:ext cx="7334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0</xdr:row>
      <xdr:rowOff>19050</xdr:rowOff>
    </xdr:from>
    <xdr:to>
      <xdr:col>3</xdr:col>
      <xdr:colOff>438150</xdr:colOff>
      <xdr:row>1</xdr:row>
      <xdr:rowOff>161925</xdr:rowOff>
    </xdr:to>
    <xdr:pic>
      <xdr:nvPicPr>
        <xdr:cNvPr id="4378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9050"/>
          <a:ext cx="7334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thqfs01\LT-Root\Users\SRL04\AppData\Local\Microsoft\Windows\INetCache\Content.Outlook\C8RP2WHS\SUTARTIS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ement_Template"/>
      <sheetName val="Mapping"/>
      <sheetName val="Lists"/>
      <sheetName val="Sheet1"/>
      <sheetName val="Kafijas Automati"/>
      <sheetName val="HOD Rental Pricing "/>
      <sheetName val="Pricing_limits"/>
      <sheetName val="PriceList_14_15"/>
      <sheetName val="KA Cenas"/>
      <sheetName val="Forma Paraug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pasirinkti</v>
          </cell>
        </row>
        <row r="2">
          <cell r="A2" t="str">
            <v>Vandens aparato dezinfekcija atliekama 2 kartus per metus arba pagal kliento pageidavimą</v>
          </cell>
        </row>
        <row r="3">
          <cell r="A3" t="str">
            <v xml:space="preserve">Kavos aparato nukalkinimą atlieka pats klientas. Esant poreikiui, nukalkinimą gali atlikti nuomotojas,  paslaugos kaina derinama su vadybininku.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ilalesligonine.lt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info@dualpro.lv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fo@lt.edensprings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96"/>
  <sheetViews>
    <sheetView tabSelected="1" view="pageBreakPreview" zoomScaleNormal="115" zoomScaleSheetLayoutView="100" workbookViewId="0">
      <selection activeCell="H4" sqref="H4"/>
    </sheetView>
  </sheetViews>
  <sheetFormatPr defaultRowHeight="15" x14ac:dyDescent="0.25"/>
  <cols>
    <col min="1" max="1" width="20.7109375" style="206" customWidth="1"/>
    <col min="2" max="2" width="33.5703125" style="206" customWidth="1"/>
    <col min="3" max="3" width="11.7109375" style="206" customWidth="1"/>
    <col min="4" max="4" width="10.7109375" style="207" customWidth="1"/>
    <col min="5" max="5" width="12.7109375" style="207" customWidth="1"/>
    <col min="6" max="6" width="11.42578125" style="206" customWidth="1"/>
    <col min="7" max="7" width="9.5703125" style="206" customWidth="1"/>
    <col min="8" max="8" width="11" style="206" customWidth="1"/>
    <col min="9" max="9" width="9.140625" style="206"/>
    <col min="10" max="10" width="14.7109375" style="206" hidden="1" customWidth="1"/>
    <col min="11" max="12" width="0" style="206" hidden="1" customWidth="1"/>
    <col min="13" max="13" width="9.7109375" style="206" hidden="1" customWidth="1"/>
    <col min="14" max="14" width="32.140625" style="206" hidden="1" customWidth="1"/>
    <col min="15" max="16384" width="9.140625" style="206"/>
  </cols>
  <sheetData>
    <row r="1" spans="1:12" ht="18.75" x14ac:dyDescent="0.3">
      <c r="A1" s="204" t="s">
        <v>43</v>
      </c>
      <c r="B1" s="205" t="s">
        <v>484</v>
      </c>
      <c r="F1" s="208" t="s">
        <v>486</v>
      </c>
      <c r="G1" s="401">
        <v>120676</v>
      </c>
      <c r="H1" s="401"/>
    </row>
    <row r="2" spans="1:12" ht="15.75" x14ac:dyDescent="0.25">
      <c r="A2" s="204" t="s">
        <v>487</v>
      </c>
      <c r="B2" s="209">
        <v>44810</v>
      </c>
      <c r="F2" s="208" t="s">
        <v>489</v>
      </c>
      <c r="G2" s="402" t="s">
        <v>633</v>
      </c>
      <c r="H2" s="402"/>
    </row>
    <row r="3" spans="1:12" ht="9" customHeight="1" x14ac:dyDescent="0.3">
      <c r="A3" s="210"/>
      <c r="B3" s="210"/>
    </row>
    <row r="4" spans="1:12" ht="23.25" x14ac:dyDescent="0.35">
      <c r="A4" s="403" t="s">
        <v>585</v>
      </c>
      <c r="B4" s="403"/>
      <c r="C4" s="403"/>
      <c r="D4" s="403"/>
      <c r="E4" s="403"/>
      <c r="F4" s="403"/>
      <c r="G4" s="211" t="s">
        <v>439</v>
      </c>
      <c r="H4" s="277" t="s">
        <v>766</v>
      </c>
    </row>
    <row r="5" spans="1:12" ht="12.75" customHeight="1" x14ac:dyDescent="0.25">
      <c r="D5" s="212"/>
      <c r="E5" s="212"/>
      <c r="F5" s="213"/>
      <c r="G5" s="213"/>
      <c r="H5" s="213"/>
    </row>
    <row r="6" spans="1:12" ht="17.25" customHeight="1" x14ac:dyDescent="0.25">
      <c r="A6" s="336" t="s">
        <v>493</v>
      </c>
      <c r="B6" s="404" t="s">
        <v>494</v>
      </c>
      <c r="C6" s="404"/>
      <c r="D6" s="405" t="s">
        <v>761</v>
      </c>
      <c r="E6" s="405"/>
      <c r="F6" s="406" t="s">
        <v>763</v>
      </c>
      <c r="G6" s="406"/>
      <c r="H6" s="407"/>
      <c r="K6" s="214"/>
    </row>
    <row r="7" spans="1:12" ht="33.75" customHeight="1" x14ac:dyDescent="0.25">
      <c r="A7" s="337" t="s">
        <v>497</v>
      </c>
      <c r="B7" s="399" t="s">
        <v>762</v>
      </c>
      <c r="C7" s="399"/>
      <c r="D7" s="400" t="s">
        <v>499</v>
      </c>
      <c r="E7" s="400"/>
      <c r="F7" s="408" t="s">
        <v>762</v>
      </c>
      <c r="G7" s="408"/>
      <c r="H7" s="409"/>
      <c r="K7" s="214"/>
    </row>
    <row r="8" spans="1:12" ht="17.25" customHeight="1" x14ac:dyDescent="0.25">
      <c r="A8" s="337" t="s">
        <v>552</v>
      </c>
      <c r="B8" s="387" t="s">
        <v>560</v>
      </c>
      <c r="C8" s="388"/>
      <c r="D8" s="364" t="s">
        <v>558</v>
      </c>
      <c r="E8" s="364"/>
      <c r="F8" s="389" t="s">
        <v>559</v>
      </c>
      <c r="G8" s="389"/>
      <c r="H8" s="390"/>
      <c r="K8" s="214"/>
    </row>
    <row r="9" spans="1:12" ht="17.25" customHeight="1" x14ac:dyDescent="0.25">
      <c r="A9" s="338" t="s">
        <v>506</v>
      </c>
      <c r="B9" s="397" t="s">
        <v>752</v>
      </c>
      <c r="C9" s="397"/>
      <c r="D9" s="380" t="s">
        <v>674</v>
      </c>
      <c r="E9" s="380"/>
      <c r="F9" s="391" t="s">
        <v>748</v>
      </c>
      <c r="G9" s="391"/>
      <c r="H9" s="392"/>
    </row>
    <row r="10" spans="1:12" ht="9.75" customHeight="1" x14ac:dyDescent="0.25">
      <c r="A10" s="213"/>
      <c r="B10" s="213"/>
      <c r="C10" s="213"/>
      <c r="D10" s="212"/>
      <c r="E10" s="212"/>
      <c r="F10" s="213"/>
      <c r="G10" s="213"/>
      <c r="H10" s="213"/>
    </row>
    <row r="11" spans="1:12" ht="28.5" customHeight="1" x14ac:dyDescent="0.25">
      <c r="A11" s="336" t="s">
        <v>509</v>
      </c>
      <c r="B11" s="393" t="s">
        <v>753</v>
      </c>
      <c r="C11" s="393"/>
      <c r="D11" s="394" t="s">
        <v>561</v>
      </c>
      <c r="E11" s="394"/>
      <c r="F11" s="395">
        <v>176628756</v>
      </c>
      <c r="G11" s="395"/>
      <c r="H11" s="396"/>
    </row>
    <row r="12" spans="1:12" ht="19.5" customHeight="1" x14ac:dyDescent="0.25">
      <c r="A12" s="337" t="s">
        <v>497</v>
      </c>
      <c r="B12" s="363" t="s">
        <v>754</v>
      </c>
      <c r="C12" s="363"/>
      <c r="D12" s="386" t="s">
        <v>764</v>
      </c>
      <c r="E12" s="386"/>
      <c r="F12" s="363" t="s">
        <v>765</v>
      </c>
      <c r="G12" s="363"/>
      <c r="H12" s="398"/>
    </row>
    <row r="13" spans="1:12" ht="19.5" customHeight="1" x14ac:dyDescent="0.25">
      <c r="A13" s="337" t="s">
        <v>512</v>
      </c>
      <c r="B13" s="362" t="s">
        <v>757</v>
      </c>
      <c r="C13" s="363"/>
      <c r="D13" s="364" t="s">
        <v>562</v>
      </c>
      <c r="E13" s="364"/>
      <c r="F13" s="365" t="s">
        <v>755</v>
      </c>
      <c r="G13" s="365"/>
      <c r="H13" s="366"/>
    </row>
    <row r="14" spans="1:12" ht="19.5" customHeight="1" x14ac:dyDescent="0.25">
      <c r="A14" s="338" t="s">
        <v>506</v>
      </c>
      <c r="B14" s="379" t="s">
        <v>759</v>
      </c>
      <c r="C14" s="379"/>
      <c r="D14" s="380" t="s">
        <v>513</v>
      </c>
      <c r="E14" s="380"/>
      <c r="F14" s="379" t="s">
        <v>758</v>
      </c>
      <c r="G14" s="379"/>
      <c r="H14" s="381"/>
    </row>
    <row r="15" spans="1:12" ht="8.25" customHeight="1" x14ac:dyDescent="0.25">
      <c r="A15" s="215"/>
      <c r="B15" s="216"/>
      <c r="C15" s="216"/>
      <c r="D15" s="195"/>
      <c r="E15" s="195"/>
      <c r="F15" s="216"/>
      <c r="G15" s="216"/>
      <c r="H15" s="216"/>
    </row>
    <row r="16" spans="1:12" s="221" customFormat="1" ht="27" customHeight="1" x14ac:dyDescent="0.25">
      <c r="A16" s="217" t="s">
        <v>514</v>
      </c>
      <c r="B16" s="218" t="s">
        <v>515</v>
      </c>
      <c r="C16" s="218" t="s">
        <v>516</v>
      </c>
      <c r="D16" s="218" t="s">
        <v>730</v>
      </c>
      <c r="E16" s="218" t="s">
        <v>517</v>
      </c>
      <c r="F16" s="219" t="s">
        <v>518</v>
      </c>
      <c r="G16" s="382" t="s">
        <v>519</v>
      </c>
      <c r="H16" s="383"/>
      <c r="I16" s="220"/>
      <c r="L16" s="222"/>
    </row>
    <row r="17" spans="1:14" ht="24.75" x14ac:dyDescent="0.25">
      <c r="A17" s="339" t="s">
        <v>756</v>
      </c>
      <c r="B17" s="340" t="s">
        <v>754</v>
      </c>
      <c r="C17" s="341" t="s">
        <v>755</v>
      </c>
      <c r="D17" s="318"/>
      <c r="E17" s="342" t="s">
        <v>749</v>
      </c>
      <c r="F17" s="280" t="s">
        <v>636</v>
      </c>
      <c r="G17" s="384" t="s">
        <v>635</v>
      </c>
      <c r="H17" s="385"/>
    </row>
    <row r="18" spans="1:14" ht="15" customHeight="1" x14ac:dyDescent="0.25">
      <c r="A18" s="324"/>
      <c r="B18" s="325"/>
    </row>
    <row r="19" spans="1:14" ht="17.25" customHeight="1" x14ac:dyDescent="0.25">
      <c r="A19" s="346" t="s">
        <v>644</v>
      </c>
      <c r="B19" s="347"/>
      <c r="C19" s="274">
        <v>3</v>
      </c>
      <c r="D19" s="353" t="s">
        <v>727</v>
      </c>
      <c r="E19" s="354"/>
      <c r="F19" s="354"/>
      <c r="G19" s="354"/>
      <c r="H19" s="355"/>
    </row>
    <row r="20" spans="1:14" ht="17.25" customHeight="1" x14ac:dyDescent="0.25">
      <c r="A20" s="348" t="s">
        <v>642</v>
      </c>
      <c r="B20" s="349"/>
      <c r="C20" s="275">
        <v>2</v>
      </c>
      <c r="D20" s="356"/>
      <c r="E20" s="357"/>
      <c r="F20" s="357"/>
      <c r="G20" s="357"/>
      <c r="H20" s="358"/>
    </row>
    <row r="21" spans="1:14" ht="17.25" customHeight="1" thickBot="1" x14ac:dyDescent="0.3">
      <c r="A21" s="348"/>
      <c r="B21" s="349"/>
      <c r="C21" s="276"/>
      <c r="D21" s="359"/>
      <c r="E21" s="360"/>
      <c r="F21" s="360"/>
      <c r="G21" s="360"/>
      <c r="H21" s="361"/>
    </row>
    <row r="22" spans="1:14" ht="9.75" customHeight="1" thickTop="1" x14ac:dyDescent="0.25">
      <c r="A22" s="223"/>
      <c r="B22" s="223"/>
      <c r="C22" s="224"/>
      <c r="D22" s="63"/>
      <c r="E22" s="63"/>
      <c r="F22" s="225"/>
      <c r="G22" s="225"/>
      <c r="H22" s="225"/>
    </row>
    <row r="23" spans="1:14" hidden="1" x14ac:dyDescent="0.25">
      <c r="A23" s="373" t="s">
        <v>589</v>
      </c>
      <c r="B23" s="374"/>
      <c r="C23" s="374"/>
      <c r="D23" s="374"/>
      <c r="E23" s="375"/>
      <c r="F23" s="226"/>
      <c r="G23" s="226"/>
      <c r="H23" s="227"/>
    </row>
    <row r="24" spans="1:14" ht="37.5" hidden="1" customHeight="1" x14ac:dyDescent="0.25">
      <c r="A24" s="228" t="s">
        <v>524</v>
      </c>
      <c r="B24" s="229" t="s">
        <v>509</v>
      </c>
      <c r="C24" s="230" t="s">
        <v>525</v>
      </c>
      <c r="D24" s="230" t="s">
        <v>565</v>
      </c>
      <c r="E24" s="230" t="s">
        <v>527</v>
      </c>
      <c r="F24" s="376" t="s">
        <v>528</v>
      </c>
      <c r="G24" s="377"/>
      <c r="H24" s="378"/>
    </row>
    <row r="25" spans="1:14" ht="15.75" hidden="1" customHeight="1" x14ac:dyDescent="0.25">
      <c r="A25" s="231">
        <f>IFERROR(VLOOKUP(B25,Mapping!S:T,2,FALSE),"")</f>
        <v>0</v>
      </c>
      <c r="B25" s="232"/>
      <c r="C25" s="233">
        <v>1</v>
      </c>
      <c r="D25" s="234">
        <f>IFERROR(VLOOKUP(A25,Mapping!R:W,6,FALSE),0)</f>
        <v>0</v>
      </c>
      <c r="E25" s="235">
        <f>IFERROR(VLOOKUP(A25,Mapping!R:X,5,FALSE),"N/A")</f>
        <v>0</v>
      </c>
      <c r="F25" s="236" t="s">
        <v>529</v>
      </c>
      <c r="G25" s="236"/>
      <c r="H25" s="237">
        <v>10</v>
      </c>
    </row>
    <row r="26" spans="1:14" ht="15.75" hidden="1" customHeight="1" x14ac:dyDescent="0.25">
      <c r="A26" s="231">
        <f>IFERROR(VLOOKUP(B26,Mapping!S:T,2,FALSE),"")</f>
        <v>0</v>
      </c>
      <c r="B26" s="232"/>
      <c r="C26" s="233">
        <v>1</v>
      </c>
      <c r="D26" s="234">
        <f>IFERROR(VLOOKUP(A26,Mapping!R:W,6,FALSE),0)</f>
        <v>0</v>
      </c>
      <c r="E26" s="235">
        <f>IFERROR(VLOOKUP(A26,Mapping!R:X,5,FALSE),"N/A")</f>
        <v>0</v>
      </c>
      <c r="F26" s="236" t="s">
        <v>530</v>
      </c>
      <c r="G26" s="236"/>
      <c r="H26" s="237" t="s">
        <v>580</v>
      </c>
    </row>
    <row r="27" spans="1:14" ht="15.75" hidden="1" customHeight="1" x14ac:dyDescent="0.25">
      <c r="A27" s="231">
        <f>IFERROR(VLOOKUP(B27,Mapping!S:T,2,FALSE),"")</f>
        <v>0</v>
      </c>
      <c r="B27" s="232"/>
      <c r="C27" s="233">
        <v>1</v>
      </c>
      <c r="D27" s="234">
        <f>IFERROR(VLOOKUP(A27,Mapping!R:W,6,FALSE),0)</f>
        <v>0</v>
      </c>
      <c r="E27" s="235">
        <f>IFERROR(VLOOKUP(A27,Mapping!R:X,5,FALSE),"N/A")</f>
        <v>0</v>
      </c>
      <c r="F27" s="236" t="s">
        <v>532</v>
      </c>
      <c r="G27" s="236"/>
      <c r="H27" s="238" t="s">
        <v>419</v>
      </c>
    </row>
    <row r="28" spans="1:14" ht="15.75" hidden="1" customHeight="1" x14ac:dyDescent="0.25">
      <c r="A28" s="231">
        <f>IFERROR(VLOOKUP(B28,Mapping!S:T,2,FALSE),"")</f>
        <v>0</v>
      </c>
      <c r="B28" s="232"/>
      <c r="C28" s="233">
        <v>1</v>
      </c>
      <c r="D28" s="234">
        <f>IFERROR(VLOOKUP(A28,Mapping!R:W,6,FALSE),0)</f>
        <v>0</v>
      </c>
      <c r="E28" s="235">
        <f>IFERROR(VLOOKUP(A28,Mapping!R:X,5,FALSE),"N/A")</f>
        <v>0</v>
      </c>
      <c r="F28" s="239"/>
      <c r="G28" s="240"/>
      <c r="H28" s="241"/>
    </row>
    <row r="29" spans="1:14" ht="15.75" hidden="1" customHeight="1" x14ac:dyDescent="0.25">
      <c r="A29" s="242">
        <f>IFERROR(VLOOKUP(B29,Mapping!S:T,2,FALSE),"")</f>
        <v>0</v>
      </c>
      <c r="B29" s="243"/>
      <c r="C29" s="233">
        <v>1</v>
      </c>
      <c r="D29" s="244">
        <f>IFERROR(VLOOKUP(A29,Mapping!R:W,6,FALSE),0)</f>
        <v>0</v>
      </c>
      <c r="E29" s="245">
        <f>IFERROR(VLOOKUP(A29,Mapping!R:X,5,FALSE),"N/A")</f>
        <v>0</v>
      </c>
      <c r="F29" s="246"/>
      <c r="G29" s="247"/>
      <c r="H29" s="248"/>
    </row>
    <row r="31" spans="1:14" x14ac:dyDescent="0.25">
      <c r="A31" s="350" t="s">
        <v>588</v>
      </c>
      <c r="B31" s="351"/>
      <c r="C31" s="351"/>
      <c r="D31" s="351"/>
      <c r="E31" s="351"/>
      <c r="F31" s="351"/>
      <c r="G31" s="351"/>
      <c r="H31" s="352"/>
    </row>
    <row r="32" spans="1:14" s="251" customFormat="1" ht="36" customHeight="1" x14ac:dyDescent="0.25">
      <c r="A32" s="228" t="s">
        <v>524</v>
      </c>
      <c r="B32" s="249" t="s">
        <v>534</v>
      </c>
      <c r="C32" s="230" t="s">
        <v>535</v>
      </c>
      <c r="D32" s="230" t="s">
        <v>536</v>
      </c>
      <c r="E32" s="229" t="s">
        <v>537</v>
      </c>
      <c r="F32" s="230" t="s">
        <v>536</v>
      </c>
      <c r="G32" s="229" t="s">
        <v>538</v>
      </c>
      <c r="H32" s="250" t="s">
        <v>539</v>
      </c>
      <c r="J32" s="206"/>
      <c r="K32" s="206"/>
      <c r="L32" s="252" t="s">
        <v>440</v>
      </c>
      <c r="M32" s="252" t="s">
        <v>441</v>
      </c>
      <c r="N32" s="253" t="s">
        <v>442</v>
      </c>
    </row>
    <row r="33" spans="1:14" ht="26.25" customHeight="1" x14ac:dyDescent="0.25">
      <c r="A33" s="254" t="str">
        <f>IFERROR((VLOOKUP(B33,Mapping!S:T,2,FALSE))," ")</f>
        <v xml:space="preserve"> </v>
      </c>
      <c r="B33" s="344" t="s">
        <v>750</v>
      </c>
      <c r="C33" s="255" t="s">
        <v>574</v>
      </c>
      <c r="D33" s="235">
        <v>231.7</v>
      </c>
      <c r="E33" s="256">
        <v>0</v>
      </c>
      <c r="F33" s="278">
        <v>231.7</v>
      </c>
      <c r="G33" s="84">
        <f>(F33*21/100)</f>
        <v>48.656999999999996</v>
      </c>
      <c r="H33" s="279">
        <f>(F33+G33)</f>
        <v>280.35699999999997</v>
      </c>
      <c r="J33" s="206">
        <f>IF(A33=1050,IF(E33&gt;-Pricing_limits!$I$5,"Atlaide ir pārāk liela!",0),0)</f>
        <v>0</v>
      </c>
      <c r="L33" s="257"/>
      <c r="M33" s="257"/>
      <c r="N33" s="258"/>
    </row>
    <row r="34" spans="1:14" ht="26.25" customHeight="1" x14ac:dyDescent="0.25">
      <c r="A34" s="254" t="str">
        <f>IFERROR((VLOOKUP(B34,Mapping!S:T,2,FALSE))," ")</f>
        <v>005201/000201</v>
      </c>
      <c r="B34" s="196" t="s">
        <v>572</v>
      </c>
      <c r="C34" s="259" t="str">
        <f>IFERROR(VLOOKUP(A34,Mapping!$R$1:$X$957,7,FALSE)," ")</f>
        <v>Vnt.</v>
      </c>
      <c r="D34" s="235">
        <v>10.68</v>
      </c>
      <c r="E34" s="256">
        <v>1</v>
      </c>
      <c r="F34" s="278">
        <v>0</v>
      </c>
      <c r="G34" s="84">
        <f>ROUND(F34*0.21,2)</f>
        <v>0</v>
      </c>
      <c r="H34" s="279">
        <f>G34+F34</f>
        <v>0</v>
      </c>
      <c r="J34" s="206">
        <f>IF(A34=1050,IF(E34&gt;-Pricing_limits!$I$5,"Atlaide ir pārāk liela!",0),0)</f>
        <v>0</v>
      </c>
      <c r="L34" s="369">
        <v>130</v>
      </c>
      <c r="M34" s="260">
        <v>3000</v>
      </c>
      <c r="N34" s="261" t="s">
        <v>369</v>
      </c>
    </row>
    <row r="35" spans="1:14" ht="26.25" customHeight="1" x14ac:dyDescent="0.25">
      <c r="A35" s="254">
        <v>301050</v>
      </c>
      <c r="B35" s="196" t="s">
        <v>567</v>
      </c>
      <c r="C35" s="259" t="s">
        <v>574</v>
      </c>
      <c r="D35" s="235">
        <v>6.13</v>
      </c>
      <c r="E35" s="256">
        <v>0.48</v>
      </c>
      <c r="F35" s="278">
        <v>3.2</v>
      </c>
      <c r="G35" s="84">
        <f>ROUND(F35*0.21,2)</f>
        <v>0.67</v>
      </c>
      <c r="H35" s="279">
        <f>G35+F35</f>
        <v>3.87</v>
      </c>
      <c r="J35" s="206">
        <f>IF(A35=1050,IF(E35&gt;-Pricing_limits!$I$5,"Atlaide ir pārāk liela!",0),0)</f>
        <v>0</v>
      </c>
      <c r="L35" s="369"/>
      <c r="M35" s="260">
        <v>3006</v>
      </c>
      <c r="N35" s="261" t="s">
        <v>368</v>
      </c>
    </row>
    <row r="36" spans="1:14" ht="26.25" customHeight="1" x14ac:dyDescent="0.25">
      <c r="A36" s="254">
        <v>331232</v>
      </c>
      <c r="B36" s="196" t="s">
        <v>751</v>
      </c>
      <c r="C36" s="259" t="s">
        <v>574</v>
      </c>
      <c r="D36" s="235">
        <v>2.5299999999999998</v>
      </c>
      <c r="E36" s="256">
        <v>0.28999999999999998</v>
      </c>
      <c r="F36" s="278">
        <v>1.8</v>
      </c>
      <c r="G36" s="84">
        <f>ROUND(F36*0.21,2)</f>
        <v>0.38</v>
      </c>
      <c r="H36" s="279">
        <f>G36+F36</f>
        <v>2.1800000000000002</v>
      </c>
      <c r="L36" s="326"/>
      <c r="M36" s="326"/>
      <c r="N36" s="261"/>
    </row>
    <row r="37" spans="1:14" ht="26.25" customHeight="1" x14ac:dyDescent="0.25">
      <c r="A37" s="254">
        <v>7040</v>
      </c>
      <c r="B37" s="196" t="s">
        <v>571</v>
      </c>
      <c r="C37" s="259" t="s">
        <v>574</v>
      </c>
      <c r="D37" s="235">
        <v>20</v>
      </c>
      <c r="E37" s="256">
        <v>1</v>
      </c>
      <c r="F37" s="278">
        <v>0</v>
      </c>
      <c r="G37" s="84">
        <f>ROUND(F37*0.21,2)</f>
        <v>0</v>
      </c>
      <c r="H37" s="279">
        <f>G37+F37</f>
        <v>0</v>
      </c>
      <c r="L37" s="326"/>
      <c r="M37" s="326"/>
      <c r="N37" s="261"/>
    </row>
    <row r="38" spans="1:14" ht="26.25" customHeight="1" x14ac:dyDescent="0.25">
      <c r="A38" s="328"/>
      <c r="B38" s="329"/>
      <c r="C38" s="330"/>
      <c r="D38" s="331"/>
      <c r="E38" s="343"/>
      <c r="F38" s="332"/>
      <c r="G38" s="333"/>
      <c r="H38" s="334"/>
      <c r="L38" s="335"/>
      <c r="M38" s="335"/>
      <c r="N38" s="261"/>
    </row>
    <row r="39" spans="1:14" ht="14.25" customHeight="1" x14ac:dyDescent="0.25">
      <c r="A39" s="345" t="s">
        <v>760</v>
      </c>
      <c r="B39" s="345"/>
      <c r="C39" s="345"/>
      <c r="D39" s="345"/>
      <c r="E39" s="345"/>
      <c r="F39" s="345"/>
      <c r="G39" s="345"/>
      <c r="H39" s="345"/>
      <c r="L39" s="369"/>
      <c r="M39" s="260">
        <v>3011</v>
      </c>
      <c r="N39" s="261" t="s">
        <v>370</v>
      </c>
    </row>
    <row r="40" spans="1:14" ht="14.25" customHeight="1" x14ac:dyDescent="0.25">
      <c r="A40" s="207"/>
      <c r="B40" s="207"/>
      <c r="C40" s="207"/>
      <c r="F40" s="207"/>
      <c r="G40" s="207"/>
      <c r="H40" s="207"/>
      <c r="L40" s="369"/>
      <c r="M40" s="327"/>
      <c r="N40" s="261"/>
    </row>
    <row r="41" spans="1:14" ht="14.25" customHeight="1" x14ac:dyDescent="0.25">
      <c r="A41" s="206" t="s">
        <v>540</v>
      </c>
      <c r="L41" s="369"/>
      <c r="M41" s="262">
        <v>3014</v>
      </c>
      <c r="N41" s="263" t="s">
        <v>396</v>
      </c>
    </row>
    <row r="42" spans="1:14" ht="14.25" customHeight="1" x14ac:dyDescent="0.25">
      <c r="E42" s="371" t="str">
        <f>B11</f>
        <v>VšĮ Šilalės rajono ligoninė</v>
      </c>
      <c r="F42" s="371"/>
      <c r="G42" s="371"/>
      <c r="H42" s="371"/>
      <c r="L42" s="260">
        <v>132</v>
      </c>
      <c r="M42" s="260">
        <v>3012</v>
      </c>
      <c r="N42" s="261" t="s">
        <v>373</v>
      </c>
    </row>
    <row r="43" spans="1:14" ht="14.25" customHeight="1" x14ac:dyDescent="0.25">
      <c r="A43" s="264" t="s">
        <v>673</v>
      </c>
      <c r="D43" s="265" t="s">
        <v>563</v>
      </c>
      <c r="E43" s="372"/>
      <c r="F43" s="372"/>
      <c r="G43" s="372"/>
      <c r="H43" s="372"/>
      <c r="L43" s="369">
        <v>133</v>
      </c>
      <c r="M43" s="260">
        <v>3008</v>
      </c>
      <c r="N43" s="261" t="s">
        <v>390</v>
      </c>
    </row>
    <row r="44" spans="1:14" ht="14.25" customHeight="1" x14ac:dyDescent="0.25">
      <c r="L44" s="369"/>
      <c r="M44" s="260">
        <v>3013</v>
      </c>
      <c r="N44" s="261" t="s">
        <v>376</v>
      </c>
    </row>
    <row r="45" spans="1:14" ht="14.25" customHeight="1" x14ac:dyDescent="0.25">
      <c r="A45" s="206" t="s">
        <v>541</v>
      </c>
      <c r="D45" s="207" t="s">
        <v>667</v>
      </c>
      <c r="E45" s="267" t="str">
        <f>D12</f>
        <v>Direktorius</v>
      </c>
      <c r="F45" s="266"/>
      <c r="G45" s="266"/>
      <c r="H45" s="266"/>
      <c r="L45" s="369"/>
      <c r="M45" s="260">
        <v>3016</v>
      </c>
      <c r="N45" s="261" t="s">
        <v>374</v>
      </c>
    </row>
    <row r="46" spans="1:14" ht="14.25" customHeight="1" x14ac:dyDescent="0.25">
      <c r="L46" s="369"/>
      <c r="M46" s="260">
        <v>600296</v>
      </c>
      <c r="N46" s="261" t="s">
        <v>382</v>
      </c>
    </row>
    <row r="47" spans="1:14" ht="14.25" customHeight="1" x14ac:dyDescent="0.25">
      <c r="A47" s="206" t="s">
        <v>542</v>
      </c>
      <c r="D47" s="268" t="s">
        <v>564</v>
      </c>
      <c r="E47" s="267" t="s">
        <v>765</v>
      </c>
      <c r="F47" s="266"/>
      <c r="G47" s="266"/>
      <c r="H47" s="266"/>
      <c r="L47" s="369">
        <v>134</v>
      </c>
      <c r="M47" s="260">
        <v>3021</v>
      </c>
      <c r="N47" s="261" t="s">
        <v>380</v>
      </c>
    </row>
    <row r="48" spans="1:14" ht="14.25" customHeight="1" x14ac:dyDescent="0.25">
      <c r="L48" s="369"/>
      <c r="M48" s="260">
        <v>3022</v>
      </c>
      <c r="N48" s="261" t="s">
        <v>387</v>
      </c>
    </row>
    <row r="49" spans="1:14" ht="14.25" customHeight="1" x14ac:dyDescent="0.25">
      <c r="A49" s="206" t="s">
        <v>543</v>
      </c>
      <c r="B49" s="266"/>
      <c r="D49" s="207" t="s">
        <v>543</v>
      </c>
      <c r="E49" s="269"/>
      <c r="F49" s="266"/>
      <c r="G49" s="266"/>
      <c r="H49" s="266"/>
      <c r="L49" s="369"/>
      <c r="M49" s="260">
        <v>600045</v>
      </c>
      <c r="N49" s="261" t="s">
        <v>389</v>
      </c>
    </row>
    <row r="50" spans="1:14" ht="14.25" customHeight="1" x14ac:dyDescent="0.25">
      <c r="B50" s="206" t="s">
        <v>544</v>
      </c>
      <c r="E50" s="207" t="s">
        <v>555</v>
      </c>
      <c r="L50" s="369"/>
      <c r="M50" s="260">
        <v>600117</v>
      </c>
      <c r="N50" s="261" t="s">
        <v>375</v>
      </c>
    </row>
    <row r="51" spans="1:14" ht="14.25" customHeight="1" x14ac:dyDescent="0.25">
      <c r="L51" s="369">
        <v>135</v>
      </c>
      <c r="M51" s="270">
        <v>600121</v>
      </c>
      <c r="N51" s="261" t="s">
        <v>388</v>
      </c>
    </row>
    <row r="52" spans="1:14" ht="14.25" customHeight="1" x14ac:dyDescent="0.25">
      <c r="L52" s="369"/>
      <c r="M52" s="271">
        <v>600175</v>
      </c>
      <c r="N52" s="272" t="s">
        <v>483</v>
      </c>
    </row>
    <row r="53" spans="1:14" ht="14.25" customHeight="1" x14ac:dyDescent="0.25">
      <c r="L53" s="367">
        <v>5700</v>
      </c>
      <c r="M53" s="260">
        <v>5624</v>
      </c>
      <c r="N53" s="273" t="s">
        <v>477</v>
      </c>
    </row>
    <row r="54" spans="1:14" ht="14.25" customHeight="1" x14ac:dyDescent="0.25">
      <c r="L54" s="370"/>
      <c r="M54" s="260">
        <v>5627</v>
      </c>
      <c r="N54" s="273" t="s">
        <v>478</v>
      </c>
    </row>
    <row r="55" spans="1:14" ht="14.25" customHeight="1" x14ac:dyDescent="0.25">
      <c r="L55" s="370"/>
      <c r="M55" s="260">
        <v>5628</v>
      </c>
      <c r="N55" s="273" t="s">
        <v>479</v>
      </c>
    </row>
    <row r="56" spans="1:14" x14ac:dyDescent="0.25">
      <c r="L56" s="370"/>
      <c r="M56" s="260">
        <v>5704</v>
      </c>
      <c r="N56" s="273" t="s">
        <v>480</v>
      </c>
    </row>
    <row r="57" spans="1:14" x14ac:dyDescent="0.25">
      <c r="L57" s="370"/>
      <c r="M57" s="260">
        <v>14200</v>
      </c>
      <c r="N57" s="273" t="s">
        <v>481</v>
      </c>
    </row>
    <row r="58" spans="1:14" x14ac:dyDescent="0.25">
      <c r="L58" s="370"/>
      <c r="M58" s="260">
        <v>5624</v>
      </c>
      <c r="N58" s="273" t="s">
        <v>477</v>
      </c>
    </row>
    <row r="59" spans="1:14" x14ac:dyDescent="0.25">
      <c r="L59" s="370"/>
      <c r="M59" s="260">
        <v>5627</v>
      </c>
      <c r="N59" s="273" t="s">
        <v>478</v>
      </c>
    </row>
    <row r="60" spans="1:14" x14ac:dyDescent="0.25">
      <c r="L60" s="368"/>
      <c r="M60" s="260">
        <v>5658</v>
      </c>
      <c r="N60" s="273" t="s">
        <v>482</v>
      </c>
    </row>
    <row r="61" spans="1:14" x14ac:dyDescent="0.25">
      <c r="L61" s="367">
        <v>5701</v>
      </c>
      <c r="M61" s="260">
        <v>5240</v>
      </c>
      <c r="N61" s="273" t="s">
        <v>448</v>
      </c>
    </row>
    <row r="62" spans="1:14" x14ac:dyDescent="0.25">
      <c r="L62" s="370"/>
      <c r="M62" s="260">
        <v>5520</v>
      </c>
      <c r="N62" s="273" t="s">
        <v>449</v>
      </c>
    </row>
    <row r="63" spans="1:14" x14ac:dyDescent="0.25">
      <c r="L63" s="370"/>
      <c r="M63" s="260">
        <v>5530</v>
      </c>
      <c r="N63" s="273" t="s">
        <v>450</v>
      </c>
    </row>
    <row r="64" spans="1:14" x14ac:dyDescent="0.25">
      <c r="L64" s="370"/>
      <c r="M64" s="260">
        <v>5602</v>
      </c>
      <c r="N64" s="273" t="s">
        <v>451</v>
      </c>
    </row>
    <row r="65" spans="12:14" x14ac:dyDescent="0.25">
      <c r="L65" s="370"/>
      <c r="M65" s="260">
        <v>5603</v>
      </c>
      <c r="N65" s="273" t="s">
        <v>452</v>
      </c>
    </row>
    <row r="66" spans="12:14" x14ac:dyDescent="0.25">
      <c r="L66" s="370"/>
      <c r="M66" s="260">
        <v>5605</v>
      </c>
      <c r="N66" s="273" t="s">
        <v>453</v>
      </c>
    </row>
    <row r="67" spans="12:14" x14ac:dyDescent="0.25">
      <c r="L67" s="370"/>
      <c r="M67" s="260">
        <v>5606</v>
      </c>
      <c r="N67" s="273" t="s">
        <v>454</v>
      </c>
    </row>
    <row r="68" spans="12:14" x14ac:dyDescent="0.25">
      <c r="L68" s="370"/>
      <c r="M68" s="260">
        <v>5607</v>
      </c>
      <c r="N68" s="273" t="s">
        <v>455</v>
      </c>
    </row>
    <row r="69" spans="12:14" x14ac:dyDescent="0.25">
      <c r="L69" s="370"/>
      <c r="M69" s="260">
        <v>5608</v>
      </c>
      <c r="N69" s="273" t="s">
        <v>456</v>
      </c>
    </row>
    <row r="70" spans="12:14" x14ac:dyDescent="0.25">
      <c r="L70" s="370"/>
      <c r="M70" s="260">
        <v>5609</v>
      </c>
      <c r="N70" s="273" t="s">
        <v>457</v>
      </c>
    </row>
    <row r="71" spans="12:14" x14ac:dyDescent="0.25">
      <c r="L71" s="370"/>
      <c r="M71" s="260">
        <v>5610</v>
      </c>
      <c r="N71" s="273" t="s">
        <v>458</v>
      </c>
    </row>
    <row r="72" spans="12:14" x14ac:dyDescent="0.25">
      <c r="L72" s="370"/>
      <c r="M72" s="260">
        <v>5615</v>
      </c>
      <c r="N72" s="273" t="s">
        <v>459</v>
      </c>
    </row>
    <row r="73" spans="12:14" x14ac:dyDescent="0.25">
      <c r="L73" s="370"/>
      <c r="M73" s="260">
        <v>5616</v>
      </c>
      <c r="N73" s="273" t="s">
        <v>460</v>
      </c>
    </row>
    <row r="74" spans="12:14" x14ac:dyDescent="0.25">
      <c r="L74" s="370"/>
      <c r="M74" s="260">
        <v>5619</v>
      </c>
      <c r="N74" s="273" t="s">
        <v>462</v>
      </c>
    </row>
    <row r="75" spans="12:14" x14ac:dyDescent="0.25">
      <c r="L75" s="370"/>
      <c r="M75" s="260">
        <v>5620</v>
      </c>
      <c r="N75" s="273" t="s">
        <v>463</v>
      </c>
    </row>
    <row r="76" spans="12:14" x14ac:dyDescent="0.25">
      <c r="L76" s="370"/>
      <c r="M76" s="260">
        <v>5623</v>
      </c>
      <c r="N76" s="273" t="s">
        <v>464</v>
      </c>
    </row>
    <row r="77" spans="12:14" x14ac:dyDescent="0.25">
      <c r="L77" s="370"/>
      <c r="M77" s="260">
        <v>5626</v>
      </c>
      <c r="N77" s="273" t="s">
        <v>465</v>
      </c>
    </row>
    <row r="78" spans="12:14" x14ac:dyDescent="0.25">
      <c r="L78" s="370"/>
      <c r="M78" s="260">
        <v>5632</v>
      </c>
      <c r="N78" s="273" t="s">
        <v>466</v>
      </c>
    </row>
    <row r="79" spans="12:14" x14ac:dyDescent="0.25">
      <c r="L79" s="370"/>
      <c r="M79" s="260">
        <v>5633</v>
      </c>
      <c r="N79" s="273" t="s">
        <v>467</v>
      </c>
    </row>
    <row r="80" spans="12:14" x14ac:dyDescent="0.25">
      <c r="L80" s="370"/>
      <c r="M80" s="260">
        <v>5634</v>
      </c>
      <c r="N80" s="273" t="s">
        <v>468</v>
      </c>
    </row>
    <row r="81" spans="12:14" x14ac:dyDescent="0.25">
      <c r="L81" s="370"/>
      <c r="M81" s="260">
        <v>5636</v>
      </c>
      <c r="N81" s="273" t="s">
        <v>469</v>
      </c>
    </row>
    <row r="82" spans="12:14" x14ac:dyDescent="0.25">
      <c r="L82" s="370"/>
      <c r="M82" s="260">
        <v>5639</v>
      </c>
      <c r="N82" s="273" t="s">
        <v>470</v>
      </c>
    </row>
    <row r="83" spans="12:14" x14ac:dyDescent="0.25">
      <c r="L83" s="370"/>
      <c r="M83" s="260">
        <v>5640</v>
      </c>
      <c r="N83" s="273" t="s">
        <v>471</v>
      </c>
    </row>
    <row r="84" spans="12:14" x14ac:dyDescent="0.25">
      <c r="L84" s="370"/>
      <c r="M84" s="260">
        <v>5641</v>
      </c>
      <c r="N84" s="273" t="s">
        <v>472</v>
      </c>
    </row>
    <row r="85" spans="12:14" x14ac:dyDescent="0.25">
      <c r="L85" s="370"/>
      <c r="M85" s="260">
        <v>5701</v>
      </c>
      <c r="N85" s="273" t="s">
        <v>345</v>
      </c>
    </row>
    <row r="86" spans="12:14" x14ac:dyDescent="0.25">
      <c r="L86" s="370"/>
      <c r="M86" s="260">
        <v>9999</v>
      </c>
      <c r="N86" s="273" t="s">
        <v>475</v>
      </c>
    </row>
    <row r="87" spans="12:14" x14ac:dyDescent="0.25">
      <c r="L87" s="370"/>
      <c r="M87" s="260">
        <v>5647</v>
      </c>
      <c r="N87" s="273" t="s">
        <v>476</v>
      </c>
    </row>
    <row r="88" spans="12:14" x14ac:dyDescent="0.25">
      <c r="L88" s="368"/>
      <c r="M88" s="260">
        <v>5643</v>
      </c>
      <c r="N88" s="273" t="s">
        <v>473</v>
      </c>
    </row>
    <row r="89" spans="12:14" x14ac:dyDescent="0.25">
      <c r="L89" s="367">
        <v>5702</v>
      </c>
      <c r="M89" s="260">
        <v>5521</v>
      </c>
      <c r="N89" s="273" t="s">
        <v>443</v>
      </c>
    </row>
    <row r="90" spans="12:14" x14ac:dyDescent="0.25">
      <c r="L90" s="370"/>
      <c r="M90" s="260">
        <v>5600</v>
      </c>
      <c r="N90" s="273" t="s">
        <v>444</v>
      </c>
    </row>
    <row r="91" spans="12:14" x14ac:dyDescent="0.25">
      <c r="L91" s="370"/>
      <c r="M91" s="260">
        <v>5601</v>
      </c>
      <c r="N91" s="273" t="s">
        <v>445</v>
      </c>
    </row>
    <row r="92" spans="12:14" x14ac:dyDescent="0.25">
      <c r="L92" s="370"/>
      <c r="M92" s="260">
        <v>5614</v>
      </c>
      <c r="N92" s="273" t="s">
        <v>446</v>
      </c>
    </row>
    <row r="93" spans="12:14" x14ac:dyDescent="0.25">
      <c r="L93" s="370"/>
      <c r="M93" s="260">
        <v>5617</v>
      </c>
      <c r="N93" s="273" t="s">
        <v>447</v>
      </c>
    </row>
    <row r="94" spans="12:14" x14ac:dyDescent="0.25">
      <c r="L94" s="368"/>
      <c r="M94" s="260">
        <v>5702</v>
      </c>
      <c r="N94" s="273" t="s">
        <v>343</v>
      </c>
    </row>
    <row r="95" spans="12:14" x14ac:dyDescent="0.25">
      <c r="L95" s="367">
        <v>5703</v>
      </c>
      <c r="M95" s="260">
        <v>5618</v>
      </c>
      <c r="N95" s="273" t="s">
        <v>461</v>
      </c>
    </row>
    <row r="96" spans="12:14" x14ac:dyDescent="0.25">
      <c r="L96" s="368"/>
      <c r="M96" s="260">
        <v>5703</v>
      </c>
      <c r="N96" s="273" t="s">
        <v>474</v>
      </c>
    </row>
  </sheetData>
  <sheetProtection formatCells="0" selectLockedCells="1"/>
  <dataConsolidate/>
  <mergeCells count="47">
    <mergeCell ref="B7:C7"/>
    <mergeCell ref="D7:E7"/>
    <mergeCell ref="G1:H1"/>
    <mergeCell ref="G2:H2"/>
    <mergeCell ref="A4:F4"/>
    <mergeCell ref="B6:C6"/>
    <mergeCell ref="D6:E6"/>
    <mergeCell ref="F6:H6"/>
    <mergeCell ref="F7:H7"/>
    <mergeCell ref="D12:E12"/>
    <mergeCell ref="B8:C8"/>
    <mergeCell ref="D8:E8"/>
    <mergeCell ref="F8:H8"/>
    <mergeCell ref="F9:H9"/>
    <mergeCell ref="B11:C11"/>
    <mergeCell ref="D11:E11"/>
    <mergeCell ref="F11:H11"/>
    <mergeCell ref="B9:C9"/>
    <mergeCell ref="D9:E9"/>
    <mergeCell ref="F12:H12"/>
    <mergeCell ref="B14:C14"/>
    <mergeCell ref="D14:E14"/>
    <mergeCell ref="F14:H14"/>
    <mergeCell ref="G16:H16"/>
    <mergeCell ref="G17:H17"/>
    <mergeCell ref="B13:C13"/>
    <mergeCell ref="D13:E13"/>
    <mergeCell ref="F13:H13"/>
    <mergeCell ref="B12:C12"/>
    <mergeCell ref="L95:L96"/>
    <mergeCell ref="L34:L35"/>
    <mergeCell ref="L39:L41"/>
    <mergeCell ref="L43:L46"/>
    <mergeCell ref="L47:L50"/>
    <mergeCell ref="L61:L88"/>
    <mergeCell ref="L51:L52"/>
    <mergeCell ref="L53:L60"/>
    <mergeCell ref="L89:L94"/>
    <mergeCell ref="E42:H43"/>
    <mergeCell ref="A23:E23"/>
    <mergeCell ref="F24:H24"/>
    <mergeCell ref="A39:H39"/>
    <mergeCell ref="A19:B19"/>
    <mergeCell ref="A20:B20"/>
    <mergeCell ref="A31:H31"/>
    <mergeCell ref="D19:H21"/>
    <mergeCell ref="A21:B21"/>
  </mergeCells>
  <conditionalFormatting sqref="A4:F4">
    <cfRule type="containsText" dxfId="5" priority="3" operator="containsText" text="līguma veids">
      <formula>NOT(ISERROR(SEARCH("līguma veids",A4)))</formula>
    </cfRule>
  </conditionalFormatting>
  <conditionalFormatting sqref="G2:H2">
    <cfRule type="containsText" dxfId="4" priority="2" operator="containsText" text="Līgums">
      <formula>NOT(ISERROR(SEARCH("Līgums",G2)))</formula>
    </cfRule>
  </conditionalFormatting>
  <conditionalFormatting sqref="B1">
    <cfRule type="cellIs" dxfId="3" priority="1" operator="equal">
      <formula>"Vieta"</formula>
    </cfRule>
  </conditionalFormatting>
  <dataValidations count="14">
    <dataValidation type="list" allowBlank="1" showInputMessage="1" showErrorMessage="1" sqref="H26">
      <formula1>List_Payment_Type</formula1>
    </dataValidation>
    <dataValidation type="list" allowBlank="1" showInputMessage="1" showErrorMessage="1" sqref="G2:H2">
      <formula1>List_agreement_type</formula1>
    </dataValidation>
    <dataValidation type="list" allowBlank="1" showInputMessage="1" showErrorMessage="1" sqref="B25:B29">
      <formula1>SKU_list</formula1>
    </dataValidation>
    <dataValidation type="list" allowBlank="1" showInputMessage="1" showErrorMessage="1" sqref="B1">
      <formula1>List_Location</formula1>
    </dataValidation>
    <dataValidation type="list" allowBlank="1" showInputMessage="1" showErrorMessage="1" sqref="H27">
      <formula1>"J,F,"</formula1>
    </dataValidation>
    <dataValidation type="list" allowBlank="1" showInputMessage="1" showErrorMessage="1" sqref="A22">
      <formula1>UUPQE</formula1>
    </dataValidation>
    <dataValidation type="list" allowBlank="1" showInputMessage="1" showErrorMessage="1" sqref="A4:F4">
      <formula1>List_agreement_Name</formula1>
    </dataValidation>
    <dataValidation type="list" allowBlank="1" showInputMessage="1" showErrorMessage="1" sqref="F9:H9">
      <formula1>List_Sales_person</formula1>
    </dataValidation>
    <dataValidation type="list" allowBlank="1" showInputMessage="1" showErrorMessage="1" sqref="F17">
      <formula1>List_Delivery_Day</formula1>
    </dataValidation>
    <dataValidation type="list" allowBlank="1" showInputMessage="1" showErrorMessage="1" sqref="G17:H17">
      <formula1>List_Delivery_Frequency</formula1>
    </dataValidation>
    <dataValidation type="list" allowBlank="1" showInputMessage="1" showErrorMessage="1" sqref="A19">
      <formula1>pasirinkti</formula1>
    </dataValidation>
    <dataValidation type="list" allowBlank="1" showInputMessage="1" showErrorMessage="1" sqref="A20:A21">
      <formula1>Profilaktinis_valymas</formula1>
    </dataValidation>
    <dataValidation type="list" allowBlank="1" showInputMessage="1" showErrorMessage="1" sqref="D19">
      <formula1>dezinfek</formula1>
    </dataValidation>
    <dataValidation type="list" allowBlank="1" showInputMessage="1" showErrorMessage="1" sqref="B34:B38">
      <formula1>SKU_List_2</formula1>
    </dataValidation>
  </dataValidations>
  <hyperlinks>
    <hyperlink ref="B13" r:id="rId1"/>
  </hyperlinks>
  <pageMargins left="0.25" right="0.25" top="0.75" bottom="0.75" header="0.3" footer="0.3"/>
  <pageSetup paperSize="9" scale="81" orientation="portrait" r:id="rId2"/>
  <headerFooter>
    <oddFooter>&amp;L&amp;K01+049v.01052015&amp;C&amp;K01+049lpp 1&amp;R&amp;K01+049&amp;D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48"/>
  <sheetViews>
    <sheetView workbookViewId="0">
      <selection activeCell="R24" sqref="R24"/>
    </sheetView>
  </sheetViews>
  <sheetFormatPr defaultRowHeight="15" x14ac:dyDescent="0.25"/>
  <cols>
    <col min="2" max="2" width="35.7109375" bestFit="1" customWidth="1"/>
    <col min="3" max="3" width="10.85546875" bestFit="1" customWidth="1"/>
    <col min="4" max="16384" width="9.140625" style="135"/>
  </cols>
  <sheetData>
    <row r="1" spans="1:3" x14ac:dyDescent="0.25">
      <c r="A1">
        <v>3004</v>
      </c>
      <c r="B1" t="s">
        <v>366</v>
      </c>
      <c r="C1" s="136">
        <v>110</v>
      </c>
    </row>
    <row r="2" spans="1:3" x14ac:dyDescent="0.25">
      <c r="A2">
        <v>3005</v>
      </c>
      <c r="B2" t="s">
        <v>367</v>
      </c>
      <c r="C2" s="136">
        <v>150</v>
      </c>
    </row>
    <row r="3" spans="1:3" x14ac:dyDescent="0.25">
      <c r="A3">
        <v>3006</v>
      </c>
      <c r="B3" t="s">
        <v>368</v>
      </c>
      <c r="C3" s="136">
        <v>190</v>
      </c>
    </row>
    <row r="4" spans="1:3" x14ac:dyDescent="0.25">
      <c r="A4">
        <v>3000</v>
      </c>
      <c r="B4" t="s">
        <v>369</v>
      </c>
      <c r="C4" s="136">
        <v>291</v>
      </c>
    </row>
    <row r="5" spans="1:3" x14ac:dyDescent="0.25">
      <c r="A5">
        <v>3011</v>
      </c>
      <c r="B5" t="s">
        <v>370</v>
      </c>
      <c r="C5" s="136">
        <v>413.25</v>
      </c>
    </row>
    <row r="6" spans="1:3" x14ac:dyDescent="0.25">
      <c r="A6">
        <v>3020</v>
      </c>
      <c r="B6" t="s">
        <v>371</v>
      </c>
      <c r="C6" s="136">
        <v>442.25</v>
      </c>
    </row>
    <row r="7" spans="1:3" x14ac:dyDescent="0.25">
      <c r="A7">
        <v>3001</v>
      </c>
      <c r="B7" t="s">
        <v>372</v>
      </c>
      <c r="C7" s="136">
        <v>768.5</v>
      </c>
    </row>
    <row r="8" spans="1:3" x14ac:dyDescent="0.25">
      <c r="A8">
        <v>3012</v>
      </c>
      <c r="B8" t="s">
        <v>373</v>
      </c>
      <c r="C8" s="136">
        <v>912.05</v>
      </c>
    </row>
    <row r="9" spans="1:3" x14ac:dyDescent="0.25">
      <c r="A9">
        <v>3016</v>
      </c>
      <c r="B9" t="s">
        <v>374</v>
      </c>
      <c r="C9" s="136">
        <v>955.55</v>
      </c>
    </row>
    <row r="10" spans="1:3" x14ac:dyDescent="0.25">
      <c r="A10">
        <v>600117</v>
      </c>
      <c r="B10" t="s">
        <v>375</v>
      </c>
      <c r="C10" s="136">
        <v>1016.7</v>
      </c>
    </row>
    <row r="11" spans="1:3" x14ac:dyDescent="0.25">
      <c r="A11">
        <v>3013</v>
      </c>
      <c r="B11" t="s">
        <v>376</v>
      </c>
      <c r="C11" s="136">
        <v>1061.4000000000001</v>
      </c>
    </row>
    <row r="12" spans="1:3" x14ac:dyDescent="0.25">
      <c r="A12">
        <v>600110</v>
      </c>
      <c r="B12" t="s">
        <v>377</v>
      </c>
      <c r="C12" s="136">
        <v>1140</v>
      </c>
    </row>
    <row r="13" spans="1:3" x14ac:dyDescent="0.25">
      <c r="A13">
        <v>600111</v>
      </c>
      <c r="B13" t="s">
        <v>378</v>
      </c>
      <c r="C13" s="136">
        <v>1140</v>
      </c>
    </row>
    <row r="14" spans="1:3" x14ac:dyDescent="0.25">
      <c r="A14">
        <v>600304</v>
      </c>
      <c r="B14" t="s">
        <v>379</v>
      </c>
      <c r="C14" s="136">
        <v>1140</v>
      </c>
    </row>
    <row r="15" spans="1:3" x14ac:dyDescent="0.25">
      <c r="A15">
        <v>3021</v>
      </c>
      <c r="B15" t="s">
        <v>380</v>
      </c>
      <c r="C15" s="136">
        <v>1336.9</v>
      </c>
    </row>
    <row r="16" spans="1:3" x14ac:dyDescent="0.25">
      <c r="A16">
        <v>600295</v>
      </c>
      <c r="B16" t="s">
        <v>381</v>
      </c>
      <c r="C16" s="136">
        <v>1549</v>
      </c>
    </row>
    <row r="17" spans="1:3" x14ac:dyDescent="0.25">
      <c r="A17">
        <v>600296</v>
      </c>
      <c r="B17" t="s">
        <v>382</v>
      </c>
      <c r="C17" s="136">
        <v>1549</v>
      </c>
    </row>
    <row r="18" spans="1:3" x14ac:dyDescent="0.25">
      <c r="A18">
        <v>600297</v>
      </c>
      <c r="B18" t="s">
        <v>383</v>
      </c>
      <c r="C18" s="136">
        <v>1549</v>
      </c>
    </row>
    <row r="19" spans="1:3" x14ac:dyDescent="0.25">
      <c r="A19">
        <v>600301</v>
      </c>
      <c r="B19" t="s">
        <v>384</v>
      </c>
      <c r="C19" s="136">
        <v>1549</v>
      </c>
    </row>
    <row r="20" spans="1:3" x14ac:dyDescent="0.25">
      <c r="A20">
        <v>600302</v>
      </c>
      <c r="B20" t="s">
        <v>385</v>
      </c>
      <c r="C20" s="136">
        <v>1602</v>
      </c>
    </row>
    <row r="21" spans="1:3" x14ac:dyDescent="0.25">
      <c r="A21">
        <v>600303</v>
      </c>
      <c r="B21" t="s">
        <v>386</v>
      </c>
      <c r="C21" s="136">
        <v>1602</v>
      </c>
    </row>
    <row r="22" spans="1:3" x14ac:dyDescent="0.25">
      <c r="A22">
        <v>3022</v>
      </c>
      <c r="B22" t="s">
        <v>387</v>
      </c>
      <c r="C22" s="136">
        <v>1754.5</v>
      </c>
    </row>
    <row r="23" spans="1:3" x14ac:dyDescent="0.25">
      <c r="A23">
        <v>600121</v>
      </c>
      <c r="B23" t="s">
        <v>388</v>
      </c>
      <c r="C23" s="136">
        <v>1856.88</v>
      </c>
    </row>
    <row r="24" spans="1:3" x14ac:dyDescent="0.25">
      <c r="A24">
        <v>600045</v>
      </c>
      <c r="B24" t="s">
        <v>389</v>
      </c>
      <c r="C24" s="136">
        <v>1976.35</v>
      </c>
    </row>
    <row r="25" spans="1:3" x14ac:dyDescent="0.25">
      <c r="A25">
        <v>3008</v>
      </c>
      <c r="B25" t="s">
        <v>390</v>
      </c>
      <c r="C25" s="136">
        <v>2220</v>
      </c>
    </row>
    <row r="26" spans="1:3" x14ac:dyDescent="0.25">
      <c r="A26">
        <v>3002</v>
      </c>
      <c r="B26" t="s">
        <v>391</v>
      </c>
    </row>
    <row r="27" spans="1:3" x14ac:dyDescent="0.25">
      <c r="A27">
        <v>3003</v>
      </c>
      <c r="B27" t="s">
        <v>392</v>
      </c>
    </row>
    <row r="28" spans="1:3" x14ac:dyDescent="0.25">
      <c r="A28">
        <v>3007</v>
      </c>
      <c r="B28" t="s">
        <v>393</v>
      </c>
    </row>
    <row r="29" spans="1:3" x14ac:dyDescent="0.25">
      <c r="A29">
        <v>3009</v>
      </c>
      <c r="B29" t="s">
        <v>394</v>
      </c>
    </row>
    <row r="30" spans="1:3" x14ac:dyDescent="0.25">
      <c r="A30" s="139">
        <v>3010</v>
      </c>
      <c r="B30" s="139" t="s">
        <v>395</v>
      </c>
      <c r="C30" s="139"/>
    </row>
    <row r="31" spans="1:3" x14ac:dyDescent="0.25">
      <c r="A31" s="139">
        <v>3014</v>
      </c>
      <c r="B31" s="139" t="s">
        <v>396</v>
      </c>
      <c r="C31" s="139"/>
    </row>
    <row r="32" spans="1:3" x14ac:dyDescent="0.25">
      <c r="A32">
        <v>3015</v>
      </c>
      <c r="B32" t="s">
        <v>397</v>
      </c>
    </row>
    <row r="33" spans="1:2" x14ac:dyDescent="0.25">
      <c r="A33">
        <v>600042</v>
      </c>
      <c r="B33" t="s">
        <v>398</v>
      </c>
    </row>
    <row r="34" spans="1:2" x14ac:dyDescent="0.25">
      <c r="A34">
        <v>600043</v>
      </c>
      <c r="B34" t="s">
        <v>399</v>
      </c>
    </row>
    <row r="35" spans="1:2" x14ac:dyDescent="0.25">
      <c r="A35">
        <v>600044</v>
      </c>
      <c r="B35" t="s">
        <v>400</v>
      </c>
    </row>
    <row r="36" spans="1:2" x14ac:dyDescent="0.25">
      <c r="A36">
        <v>600060</v>
      </c>
      <c r="B36" t="s">
        <v>401</v>
      </c>
    </row>
    <row r="37" spans="1:2" x14ac:dyDescent="0.25">
      <c r="A37">
        <v>600061</v>
      </c>
      <c r="B37" t="s">
        <v>402</v>
      </c>
    </row>
    <row r="38" spans="1:2" x14ac:dyDescent="0.25">
      <c r="A38">
        <v>600063</v>
      </c>
      <c r="B38" t="s">
        <v>403</v>
      </c>
    </row>
    <row r="39" spans="1:2" x14ac:dyDescent="0.25">
      <c r="A39">
        <v>600065</v>
      </c>
      <c r="B39" t="s">
        <v>404</v>
      </c>
    </row>
    <row r="40" spans="1:2" x14ac:dyDescent="0.25">
      <c r="A40">
        <v>600085</v>
      </c>
      <c r="B40" t="s">
        <v>405</v>
      </c>
    </row>
    <row r="41" spans="1:2" x14ac:dyDescent="0.25">
      <c r="A41">
        <v>600112</v>
      </c>
      <c r="B41" t="s">
        <v>406</v>
      </c>
    </row>
    <row r="42" spans="1:2" x14ac:dyDescent="0.25">
      <c r="A42">
        <v>600113</v>
      </c>
      <c r="B42" t="s">
        <v>407</v>
      </c>
    </row>
    <row r="43" spans="1:2" x14ac:dyDescent="0.25">
      <c r="A43">
        <v>600114</v>
      </c>
      <c r="B43" t="s">
        <v>408</v>
      </c>
    </row>
    <row r="44" spans="1:2" x14ac:dyDescent="0.25">
      <c r="A44">
        <v>600115</v>
      </c>
      <c r="B44" t="s">
        <v>409</v>
      </c>
    </row>
    <row r="45" spans="1:2" x14ac:dyDescent="0.25">
      <c r="A45">
        <v>600116</v>
      </c>
      <c r="B45" t="s">
        <v>410</v>
      </c>
    </row>
    <row r="46" spans="1:2" x14ac:dyDescent="0.25">
      <c r="A46">
        <v>600118</v>
      </c>
      <c r="B46" t="s">
        <v>411</v>
      </c>
    </row>
    <row r="47" spans="1:2" x14ac:dyDescent="0.25">
      <c r="A47">
        <v>600119</v>
      </c>
      <c r="B47" t="s">
        <v>412</v>
      </c>
    </row>
    <row r="48" spans="1:2" x14ac:dyDescent="0.25">
      <c r="A48">
        <v>600120</v>
      </c>
      <c r="B48" t="s">
        <v>413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R56"/>
  <sheetViews>
    <sheetView zoomScaleNormal="100" workbookViewId="0">
      <selection activeCell="P27" sqref="P27"/>
    </sheetView>
  </sheetViews>
  <sheetFormatPr defaultRowHeight="15" x14ac:dyDescent="0.25"/>
  <cols>
    <col min="1" max="1" width="17.5703125" style="56" customWidth="1"/>
    <col min="2" max="2" width="33.5703125" style="56" customWidth="1"/>
    <col min="3" max="3" width="10.42578125" style="56" customWidth="1"/>
    <col min="4" max="4" width="10.7109375" style="56" customWidth="1"/>
    <col min="5" max="5" width="11" style="56" customWidth="1"/>
    <col min="6" max="6" width="11.42578125" style="56" customWidth="1"/>
    <col min="7" max="7" width="9.5703125" style="56" customWidth="1"/>
    <col min="8" max="8" width="11" style="56" customWidth="1"/>
    <col min="9" max="9" width="9.140625" style="56"/>
    <col min="10" max="10" width="7.140625" style="56" customWidth="1"/>
    <col min="11" max="12" width="9.140625" style="56"/>
    <col min="13" max="13" width="9.7109375" style="56" customWidth="1"/>
    <col min="14" max="16384" width="9.140625" style="56"/>
  </cols>
  <sheetData>
    <row r="1" spans="1:17" ht="18.75" x14ac:dyDescent="0.3">
      <c r="A1" s="54" t="s">
        <v>43</v>
      </c>
      <c r="B1" s="132" t="s">
        <v>43</v>
      </c>
      <c r="F1" s="57" t="s">
        <v>2</v>
      </c>
      <c r="G1" s="489">
        <v>1045687</v>
      </c>
      <c r="H1" s="489"/>
    </row>
    <row r="2" spans="1:17" ht="15.75" x14ac:dyDescent="0.25">
      <c r="A2" s="54" t="s">
        <v>42</v>
      </c>
      <c r="B2" s="58">
        <v>42139</v>
      </c>
      <c r="F2" s="57" t="s">
        <v>3</v>
      </c>
      <c r="G2" s="490" t="s">
        <v>17</v>
      </c>
      <c r="H2" s="490"/>
      <c r="Q2" s="59"/>
    </row>
    <row r="3" spans="1:17" ht="9" customHeight="1" x14ac:dyDescent="0.3">
      <c r="A3" s="60"/>
      <c r="B3" s="60"/>
    </row>
    <row r="4" spans="1:17" ht="23.25" x14ac:dyDescent="0.35">
      <c r="A4" s="491" t="s">
        <v>15</v>
      </c>
      <c r="B4" s="491"/>
      <c r="C4" s="491"/>
      <c r="D4" s="491"/>
      <c r="E4" s="491"/>
      <c r="F4" s="491"/>
      <c r="G4" s="492" t="s">
        <v>1</v>
      </c>
      <c r="H4" s="493"/>
      <c r="J4" s="56" t="s">
        <v>349</v>
      </c>
    </row>
    <row r="5" spans="1:17" ht="12.75" customHeight="1" x14ac:dyDescent="0.25">
      <c r="D5" s="61"/>
      <c r="E5" s="61"/>
      <c r="F5" s="61"/>
      <c r="G5" s="61"/>
      <c r="H5" s="61"/>
    </row>
    <row r="6" spans="1:17" ht="17.25" customHeight="1" x14ac:dyDescent="0.25">
      <c r="A6" s="75" t="s">
        <v>4</v>
      </c>
      <c r="B6" s="494" t="s">
        <v>52</v>
      </c>
      <c r="C6" s="494"/>
      <c r="D6" s="481" t="s">
        <v>62</v>
      </c>
      <c r="E6" s="481"/>
      <c r="F6" s="495" t="s">
        <v>7</v>
      </c>
      <c r="G6" s="495"/>
      <c r="H6" s="496"/>
      <c r="J6" s="123"/>
      <c r="K6" s="133" t="s">
        <v>364</v>
      </c>
    </row>
    <row r="7" spans="1:17" ht="17.25" customHeight="1" x14ac:dyDescent="0.25">
      <c r="A7" s="76" t="s">
        <v>5</v>
      </c>
      <c r="B7" s="483" t="s">
        <v>56</v>
      </c>
      <c r="C7" s="483"/>
      <c r="D7" s="484" t="s">
        <v>63</v>
      </c>
      <c r="E7" s="484"/>
      <c r="F7" s="483" t="s">
        <v>56</v>
      </c>
      <c r="G7" s="483"/>
      <c r="H7" s="485"/>
      <c r="J7" s="129">
        <v>0</v>
      </c>
      <c r="K7" s="133" t="s">
        <v>363</v>
      </c>
    </row>
    <row r="8" spans="1:17" ht="17.25" customHeight="1" x14ac:dyDescent="0.25">
      <c r="A8" s="77" t="s">
        <v>57</v>
      </c>
      <c r="B8" s="486" t="s">
        <v>58</v>
      </c>
      <c r="C8" s="486"/>
      <c r="D8" s="474" t="s">
        <v>8</v>
      </c>
      <c r="E8" s="474"/>
      <c r="F8" s="487" t="s">
        <v>59</v>
      </c>
      <c r="G8" s="487"/>
      <c r="H8" s="488"/>
      <c r="J8" s="81"/>
      <c r="K8" s="133" t="s">
        <v>365</v>
      </c>
    </row>
    <row r="9" spans="1:17" ht="17.25" customHeight="1" x14ac:dyDescent="0.25">
      <c r="A9" s="78" t="s">
        <v>16</v>
      </c>
      <c r="B9" s="477" t="s">
        <v>64</v>
      </c>
      <c r="C9" s="477"/>
      <c r="D9" s="478" t="s">
        <v>60</v>
      </c>
      <c r="E9" s="478"/>
      <c r="F9" s="477" t="s">
        <v>61</v>
      </c>
      <c r="G9" s="477"/>
      <c r="H9" s="479"/>
    </row>
    <row r="10" spans="1:17" ht="9.75" customHeight="1" x14ac:dyDescent="0.25">
      <c r="A10" s="61"/>
      <c r="B10" s="61"/>
      <c r="C10" s="61"/>
      <c r="D10" s="61"/>
      <c r="E10" s="61"/>
      <c r="F10" s="61"/>
      <c r="G10" s="61"/>
      <c r="H10" s="61"/>
    </row>
    <row r="11" spans="1:17" ht="19.5" customHeight="1" x14ac:dyDescent="0.3">
      <c r="A11" s="75" t="s">
        <v>4</v>
      </c>
      <c r="B11" s="480" t="s">
        <v>68</v>
      </c>
      <c r="C11" s="480"/>
      <c r="D11" s="481" t="s">
        <v>10</v>
      </c>
      <c r="E11" s="481"/>
      <c r="F11" s="480" t="s">
        <v>77</v>
      </c>
      <c r="G11" s="480"/>
      <c r="H11" s="482"/>
    </row>
    <row r="12" spans="1:17" ht="19.5" customHeight="1" x14ac:dyDescent="0.25">
      <c r="A12" s="76" t="s">
        <v>5</v>
      </c>
      <c r="B12" s="471" t="s">
        <v>74</v>
      </c>
      <c r="C12" s="471"/>
      <c r="D12" s="400" t="s">
        <v>9</v>
      </c>
      <c r="E12" s="400"/>
      <c r="F12" s="471" t="s">
        <v>76</v>
      </c>
      <c r="G12" s="471"/>
      <c r="H12" s="472"/>
    </row>
    <row r="13" spans="1:17" ht="19.5" customHeight="1" x14ac:dyDescent="0.25">
      <c r="A13" s="77" t="s">
        <v>51</v>
      </c>
      <c r="B13" s="473" t="s">
        <v>75</v>
      </c>
      <c r="C13" s="471"/>
      <c r="D13" s="474" t="s">
        <v>6</v>
      </c>
      <c r="E13" s="474"/>
      <c r="F13" s="475">
        <v>66660709</v>
      </c>
      <c r="G13" s="475"/>
      <c r="H13" s="476"/>
    </row>
    <row r="14" spans="1:17" ht="19.5" customHeight="1" x14ac:dyDescent="0.25">
      <c r="A14" s="78" t="s">
        <v>16</v>
      </c>
      <c r="B14" s="446" t="s">
        <v>64</v>
      </c>
      <c r="C14" s="446"/>
      <c r="D14" s="380" t="s">
        <v>54</v>
      </c>
      <c r="E14" s="380"/>
      <c r="F14" s="446">
        <v>66660710</v>
      </c>
      <c r="G14" s="446"/>
      <c r="H14" s="447"/>
    </row>
    <row r="15" spans="1:17" ht="8.25" customHeight="1" x14ac:dyDescent="0.25">
      <c r="A15" s="94"/>
      <c r="B15" s="95"/>
      <c r="C15" s="95"/>
      <c r="D15" s="96"/>
      <c r="E15" s="96"/>
      <c r="F15" s="95"/>
      <c r="G15" s="95"/>
      <c r="H15" s="95"/>
    </row>
    <row r="16" spans="1:17" ht="27" customHeight="1" x14ac:dyDescent="0.25">
      <c r="A16" s="105" t="s">
        <v>352</v>
      </c>
      <c r="B16" s="106" t="s">
        <v>351</v>
      </c>
      <c r="C16" s="106" t="s">
        <v>353</v>
      </c>
      <c r="D16" s="106" t="s">
        <v>65</v>
      </c>
      <c r="E16" s="106" t="s">
        <v>66</v>
      </c>
      <c r="F16" s="122" t="s">
        <v>174</v>
      </c>
      <c r="G16" s="467" t="s">
        <v>350</v>
      </c>
      <c r="H16" s="468"/>
      <c r="I16" s="97"/>
    </row>
    <row r="17" spans="1:8" ht="19.5" customHeight="1" x14ac:dyDescent="0.25">
      <c r="A17" s="107"/>
      <c r="B17" s="104" t="s">
        <v>55</v>
      </c>
      <c r="C17" s="104">
        <v>26550893</v>
      </c>
      <c r="D17" s="104"/>
      <c r="E17" s="104"/>
      <c r="F17" s="123" t="s">
        <v>172</v>
      </c>
      <c r="G17" s="469" t="s">
        <v>359</v>
      </c>
      <c r="H17" s="470"/>
    </row>
    <row r="18" spans="1:8" ht="19.5" customHeight="1" x14ac:dyDescent="0.25">
      <c r="A18" s="107"/>
      <c r="B18" s="104"/>
      <c r="C18" s="104"/>
      <c r="D18" s="104"/>
      <c r="E18" s="104"/>
      <c r="F18" s="123" t="s">
        <v>173</v>
      </c>
      <c r="G18" s="469" t="s">
        <v>359</v>
      </c>
      <c r="H18" s="470"/>
    </row>
    <row r="19" spans="1:8" ht="19.5" customHeight="1" x14ac:dyDescent="0.25">
      <c r="A19" s="108"/>
      <c r="B19" s="109"/>
      <c r="C19" s="109"/>
      <c r="D19" s="109"/>
      <c r="E19" s="109"/>
      <c r="F19" s="124" t="s">
        <v>172</v>
      </c>
      <c r="G19" s="448" t="s">
        <v>360</v>
      </c>
      <c r="H19" s="449"/>
    </row>
    <row r="20" spans="1:8" ht="11.25" customHeight="1" x14ac:dyDescent="0.25"/>
    <row r="21" spans="1:8" ht="17.25" customHeight="1" x14ac:dyDescent="0.25">
      <c r="A21" s="100" t="s">
        <v>53</v>
      </c>
      <c r="B21" s="101"/>
      <c r="C21" s="127">
        <v>12</v>
      </c>
      <c r="D21" s="452" t="s">
        <v>361</v>
      </c>
      <c r="E21" s="453"/>
      <c r="F21" s="453"/>
      <c r="G21" s="453"/>
      <c r="H21" s="454"/>
    </row>
    <row r="22" spans="1:8" ht="17.25" customHeight="1" x14ac:dyDescent="0.25">
      <c r="A22" s="102" t="s">
        <v>50</v>
      </c>
      <c r="B22" s="70"/>
      <c r="C22" s="128">
        <v>1</v>
      </c>
      <c r="D22" s="455"/>
      <c r="E22" s="456"/>
      <c r="F22" s="456"/>
      <c r="G22" s="456"/>
      <c r="H22" s="457"/>
    </row>
    <row r="23" spans="1:8" ht="17.25" customHeight="1" x14ac:dyDescent="0.25">
      <c r="A23" s="450" t="s">
        <v>354</v>
      </c>
      <c r="B23" s="451"/>
      <c r="C23" s="103">
        <v>2</v>
      </c>
      <c r="D23" s="458"/>
      <c r="E23" s="459"/>
      <c r="F23" s="459"/>
      <c r="G23" s="459"/>
      <c r="H23" s="460"/>
    </row>
    <row r="24" spans="1:8" ht="9.75" customHeight="1" x14ac:dyDescent="0.25">
      <c r="A24" s="98"/>
      <c r="B24" s="98"/>
      <c r="C24" s="99"/>
      <c r="D24" s="63"/>
      <c r="E24" s="63"/>
      <c r="F24" s="62"/>
      <c r="G24" s="62"/>
      <c r="H24" s="62"/>
    </row>
    <row r="25" spans="1:8" x14ac:dyDescent="0.25">
      <c r="A25" s="464" t="s">
        <v>168</v>
      </c>
      <c r="B25" s="465"/>
      <c r="C25" s="465"/>
      <c r="D25" s="465"/>
      <c r="E25" s="466"/>
      <c r="F25" s="110"/>
      <c r="G25" s="110"/>
      <c r="H25" s="111"/>
    </row>
    <row r="26" spans="1:8" ht="37.5" customHeight="1" x14ac:dyDescent="0.25">
      <c r="A26" s="112" t="s">
        <v>18</v>
      </c>
      <c r="B26" s="66" t="s">
        <v>4</v>
      </c>
      <c r="C26" s="67" t="s">
        <v>39</v>
      </c>
      <c r="D26" s="80" t="s">
        <v>44</v>
      </c>
      <c r="E26" s="80" t="s">
        <v>14</v>
      </c>
      <c r="F26" s="461" t="s">
        <v>358</v>
      </c>
      <c r="G26" s="462"/>
      <c r="H26" s="463"/>
    </row>
    <row r="27" spans="1:8" ht="15.75" customHeight="1" x14ac:dyDescent="0.25">
      <c r="A27" s="113" t="str">
        <f>IFERROR((VLOOKUP(B27,Mapping!$D$1:$E$40,2,FALSE))," ")</f>
        <v xml:space="preserve"> </v>
      </c>
      <c r="B27" s="55" t="s">
        <v>23</v>
      </c>
      <c r="C27" s="129">
        <v>0</v>
      </c>
      <c r="D27" s="81">
        <f>IFERROR(IF($H$29="P",VLOOKUP(A27,Mapping!R:W,6,FALSE),0),0)</f>
        <v>0</v>
      </c>
      <c r="E27" s="81">
        <f ca="1">SUMIF(Mapping!$E$2:$E$15,A27,Mapping!$G$2:$G$5)</f>
        <v>0</v>
      </c>
      <c r="F27" s="55" t="s">
        <v>357</v>
      </c>
      <c r="G27" s="55"/>
      <c r="H27" s="114">
        <v>10</v>
      </c>
    </row>
    <row r="28" spans="1:8" ht="15.75" customHeight="1" x14ac:dyDescent="0.25">
      <c r="A28" s="113" t="str">
        <f>IFERROR((VLOOKUP(B28,Mapping!$D$1:$E$8,2,FALSE))," ")</f>
        <v xml:space="preserve"> </v>
      </c>
      <c r="B28" s="55" t="s">
        <v>40</v>
      </c>
      <c r="C28" s="129">
        <v>0</v>
      </c>
      <c r="D28" s="81">
        <f>IFERROR(IF($H$29="P",VLOOKUP(A28,Mapping!R:W,6,FALSE),0),0)</f>
        <v>0</v>
      </c>
      <c r="E28" s="81">
        <f ca="1">SUMIF(Mapping!$E$2:$E$15,A28,Mapping!$G$2:$G$5)</f>
        <v>0</v>
      </c>
      <c r="F28" s="55" t="s">
        <v>355</v>
      </c>
      <c r="G28" s="55"/>
      <c r="H28" s="125" t="s">
        <v>362</v>
      </c>
    </row>
    <row r="29" spans="1:8" ht="15.75" customHeight="1" x14ac:dyDescent="0.25">
      <c r="A29" s="113" t="str">
        <f>IFERROR((VLOOKUP(B29,Mapping!$D$1:$E$8,2,FALSE))," ")</f>
        <v xml:space="preserve"> </v>
      </c>
      <c r="B29" s="55" t="s">
        <v>38</v>
      </c>
      <c r="C29" s="129">
        <v>0</v>
      </c>
      <c r="D29" s="81">
        <f>IFERROR(IF($H$29="P",VLOOKUP(A29,Mapping!R:W,6,FALSE),0),0)</f>
        <v>0</v>
      </c>
      <c r="E29" s="81">
        <f ca="1">SUMIF(Mapping!$E$2:$E$15,A29,Mapping!$G$2:$G$5)</f>
        <v>0</v>
      </c>
      <c r="F29" s="55" t="s">
        <v>356</v>
      </c>
      <c r="G29" s="55"/>
      <c r="H29" s="126" t="s">
        <v>41</v>
      </c>
    </row>
    <row r="30" spans="1:8" ht="15.75" customHeight="1" x14ac:dyDescent="0.25">
      <c r="A30" s="113" t="str">
        <f>IFERROR((VLOOKUP(B30,Mapping!$D$1:$E$8,2,FALSE))," ")</f>
        <v xml:space="preserve"> </v>
      </c>
      <c r="B30" s="55"/>
      <c r="C30" s="129">
        <v>0</v>
      </c>
      <c r="D30" s="81">
        <f>IFERROR(IF($H$29="P",VLOOKUP(A30,Mapping!R:W,6,FALSE),0),0)</f>
        <v>0</v>
      </c>
      <c r="E30" s="81">
        <f ca="1">SUMIF(Mapping!$E$2:$E$15,A30,Mapping!$G$2:$G$5)</f>
        <v>0</v>
      </c>
      <c r="F30" s="69"/>
      <c r="G30" s="64"/>
      <c r="H30" s="115"/>
    </row>
    <row r="31" spans="1:8" ht="15.75" customHeight="1" x14ac:dyDescent="0.25">
      <c r="A31" s="116" t="str">
        <f>IFERROR((VLOOKUP(B31,Mapping!$D$1:$E$8,2,FALSE))," ")</f>
        <v xml:space="preserve"> </v>
      </c>
      <c r="B31" s="117"/>
      <c r="C31" s="130">
        <v>0</v>
      </c>
      <c r="D31" s="118">
        <f>IFERROR(IF($H$29="P",VLOOKUP(A31,Mapping!R:W,6,FALSE),0),0)</f>
        <v>0</v>
      </c>
      <c r="E31" s="118">
        <f ca="1">SUMIF(Mapping!$E$2:$E$15,A31,Mapping!$G$2:$G$5)</f>
        <v>0</v>
      </c>
      <c r="F31" s="119"/>
      <c r="G31" s="120"/>
      <c r="H31" s="121"/>
    </row>
    <row r="33" spans="1:18" x14ac:dyDescent="0.25">
      <c r="A33" s="443" t="s">
        <v>169</v>
      </c>
      <c r="B33" s="444"/>
      <c r="C33" s="444"/>
      <c r="D33" s="444"/>
      <c r="E33" s="444"/>
      <c r="F33" s="444"/>
      <c r="G33" s="444"/>
      <c r="H33" s="445"/>
    </row>
    <row r="34" spans="1:18" s="71" customFormat="1" ht="33.75" customHeight="1" x14ac:dyDescent="0.25">
      <c r="A34" s="79" t="s">
        <v>18</v>
      </c>
      <c r="B34" s="66" t="s">
        <v>47</v>
      </c>
      <c r="C34" s="80" t="s">
        <v>46</v>
      </c>
      <c r="D34" s="80" t="s">
        <v>45</v>
      </c>
      <c r="E34" s="65" t="s">
        <v>48</v>
      </c>
      <c r="F34" s="80" t="s">
        <v>45</v>
      </c>
      <c r="G34" s="79" t="s">
        <v>0</v>
      </c>
      <c r="H34" s="80" t="s">
        <v>49</v>
      </c>
      <c r="J34" s="56"/>
      <c r="K34" s="56"/>
      <c r="L34" s="72"/>
      <c r="M34" s="56"/>
      <c r="N34" s="56"/>
      <c r="O34" s="56"/>
      <c r="P34" s="56"/>
      <c r="Q34" s="56"/>
      <c r="R34" s="56"/>
    </row>
    <row r="35" spans="1:18" ht="17.25" customHeight="1" x14ac:dyDescent="0.25">
      <c r="A35" s="82" t="str">
        <f>IFERROR((VLOOKUP(B35,Mapping!D1:E15,2,FALSE))," ")</f>
        <v xml:space="preserve"> </v>
      </c>
      <c r="B35" s="73" t="s">
        <v>24</v>
      </c>
      <c r="C35" s="83" t="str">
        <f>IFERROR(VLOOKUP(A35,Mapping!$C$1:$I$15,7,FALSE)," ")</f>
        <v xml:space="preserve"> </v>
      </c>
      <c r="D35" s="84">
        <f>IFERROR(VLOOKUP(A35,Mapping!R:U,4,FALSE),0)</f>
        <v>0</v>
      </c>
      <c r="E35" s="131">
        <v>0.4</v>
      </c>
      <c r="F35" s="85">
        <f t="shared" ref="F35:F40" si="0">ROUND(D35-(D35*E35),2)</f>
        <v>0</v>
      </c>
      <c r="G35" s="84">
        <f t="shared" ref="G35:G40" si="1">ROUND(F35*0.21,2)</f>
        <v>0</v>
      </c>
      <c r="H35" s="86">
        <f t="shared" ref="H35:H40" si="2">G35+F35</f>
        <v>0</v>
      </c>
      <c r="J35" s="134">
        <f>IF(A35=1050,IF(E35&gt;-Pricing_limits!$I$5,"Atlaide ir pārāk liela!",0),0)</f>
        <v>0</v>
      </c>
    </row>
    <row r="36" spans="1:18" ht="17.25" customHeight="1" x14ac:dyDescent="0.25">
      <c r="A36" s="82" t="str">
        <f>IFERROR((VLOOKUP(B36,Mapping!D2:E17,2,FALSE))," ")</f>
        <v xml:space="preserve"> </v>
      </c>
      <c r="B36" s="73" t="s">
        <v>25</v>
      </c>
      <c r="C36" s="83" t="str">
        <f>IFERROR(VLOOKUP(A36,Mapping!$C$1:$I$15,7,FALSE)," ")</f>
        <v xml:space="preserve"> </v>
      </c>
      <c r="D36" s="84">
        <f>IFERROR(VLOOKUP(A36,Mapping!R:U,4,FALSE),0)</f>
        <v>0</v>
      </c>
      <c r="E36" s="131">
        <v>0.44</v>
      </c>
      <c r="F36" s="85">
        <f t="shared" si="0"/>
        <v>0</v>
      </c>
      <c r="G36" s="84">
        <f t="shared" si="1"/>
        <v>0</v>
      </c>
      <c r="H36" s="86">
        <f t="shared" si="2"/>
        <v>0</v>
      </c>
      <c r="J36" s="56">
        <f>IF(A36=1050,IF(E36&gt;-Pricing_limits!$I$5,"Atlaide ir pārāk liela!",0),0)</f>
        <v>0</v>
      </c>
    </row>
    <row r="37" spans="1:18" ht="17.25" customHeight="1" x14ac:dyDescent="0.25">
      <c r="A37" s="82" t="str">
        <f>IFERROR((VLOOKUP(B37,Mapping!D3:E13,2,FALSE))," ")</f>
        <v xml:space="preserve"> </v>
      </c>
      <c r="B37" s="73" t="s">
        <v>26</v>
      </c>
      <c r="C37" s="83" t="str">
        <f>IFERROR(VLOOKUP(A37,Mapping!$C$1:$I$15,7,FALSE)," ")</f>
        <v xml:space="preserve"> </v>
      </c>
      <c r="D37" s="84">
        <f>IFERROR(VLOOKUP(A37,Mapping!R:U,4,FALSE),0)</f>
        <v>0</v>
      </c>
      <c r="E37" s="131">
        <v>0.41</v>
      </c>
      <c r="F37" s="85">
        <f t="shared" si="0"/>
        <v>0</v>
      </c>
      <c r="G37" s="84">
        <f t="shared" si="1"/>
        <v>0</v>
      </c>
      <c r="H37" s="86">
        <f t="shared" si="2"/>
        <v>0</v>
      </c>
      <c r="J37" s="56">
        <f>IF(A37=1050,IF(E37&gt;-Pricing_limits!$I$5,"Atlaide ir pārāk liela!",0),0)</f>
        <v>0</v>
      </c>
    </row>
    <row r="38" spans="1:18" ht="17.25" customHeight="1" x14ac:dyDescent="0.25">
      <c r="A38" s="82" t="str">
        <f>IFERROR((VLOOKUP(B38,Mapping!D4:E14,2,FALSE))," ")</f>
        <v xml:space="preserve"> </v>
      </c>
      <c r="B38" s="73" t="s">
        <v>27</v>
      </c>
      <c r="C38" s="83" t="str">
        <f>IFERROR(VLOOKUP(A38,Mapping!$C$1:$I$15,7,FALSE)," ")</f>
        <v xml:space="preserve"> </v>
      </c>
      <c r="D38" s="84">
        <f>IFERROR(VLOOKUP(A38,Mapping!R:U,4,FALSE),0)</f>
        <v>0</v>
      </c>
      <c r="E38" s="131">
        <v>0.3</v>
      </c>
      <c r="F38" s="85">
        <f t="shared" si="0"/>
        <v>0</v>
      </c>
      <c r="G38" s="84">
        <f t="shared" si="1"/>
        <v>0</v>
      </c>
      <c r="H38" s="86">
        <f t="shared" si="2"/>
        <v>0</v>
      </c>
      <c r="J38" s="56">
        <f>IF(A38=1050,IF(E38&gt;-Pricing_limits!$I$5,"Atlaide ir pārāk liela!",0),0)</f>
        <v>0</v>
      </c>
    </row>
    <row r="39" spans="1:18" ht="17.25" customHeight="1" x14ac:dyDescent="0.25">
      <c r="A39" s="82" t="str">
        <f>IFERROR((VLOOKUP(B39,Mapping!D5:E17,2,FALSE))," ")</f>
        <v xml:space="preserve"> </v>
      </c>
      <c r="B39" s="73" t="s">
        <v>28</v>
      </c>
      <c r="C39" s="83" t="str">
        <f>IFERROR(VLOOKUP(A39,Mapping!$C$1:$I$15,7,FALSE)," ")</f>
        <v xml:space="preserve"> </v>
      </c>
      <c r="D39" s="84">
        <f>IFERROR(VLOOKUP(A39,Mapping!R:U,4,FALSE),0)</f>
        <v>0</v>
      </c>
      <c r="E39" s="131">
        <v>0.1</v>
      </c>
      <c r="F39" s="85">
        <f t="shared" si="0"/>
        <v>0</v>
      </c>
      <c r="G39" s="84">
        <f t="shared" si="1"/>
        <v>0</v>
      </c>
      <c r="H39" s="86">
        <f t="shared" si="2"/>
        <v>0</v>
      </c>
      <c r="J39" s="56">
        <f>IF(A39=1050,IF(E39&gt;-Pricing_limits!$I$5,"Atlaide ir pārāk liela!",0),0)</f>
        <v>0</v>
      </c>
    </row>
    <row r="40" spans="1:18" ht="17.25" customHeight="1" x14ac:dyDescent="0.25">
      <c r="A40" s="82" t="str">
        <f>IFERROR((VLOOKUP(B40,Mapping!D6:E21,2,FALSE))," ")</f>
        <v xml:space="preserve"> </v>
      </c>
      <c r="B40" s="68"/>
      <c r="C40" s="83" t="str">
        <f>IFERROR(VLOOKUP(A40,Mapping!$C$1:$I$15,7,FALSE)," ")</f>
        <v xml:space="preserve"> </v>
      </c>
      <c r="D40" s="84">
        <f>IFERROR(VLOOKUP(A40,Mapping!R:U,4,FALSE),0)</f>
        <v>0</v>
      </c>
      <c r="E40" s="131">
        <v>0</v>
      </c>
      <c r="F40" s="85">
        <f t="shared" si="0"/>
        <v>0</v>
      </c>
      <c r="G40" s="84">
        <f t="shared" si="1"/>
        <v>0</v>
      </c>
      <c r="H40" s="86">
        <f t="shared" si="2"/>
        <v>0</v>
      </c>
      <c r="J40" s="56">
        <f>IF(A40=1050,IF(E40&gt;-Pricing_limits!$I$5,"Atlaide ir pārāk liela!",0),0)</f>
        <v>0</v>
      </c>
    </row>
    <row r="41" spans="1:18" ht="14.25" customHeight="1" x14ac:dyDescent="0.25"/>
    <row r="42" spans="1:18" ht="14.25" customHeight="1" x14ac:dyDescent="0.25">
      <c r="A42" s="56" t="s">
        <v>67</v>
      </c>
    </row>
    <row r="43" spans="1:18" ht="14.25" customHeight="1" x14ac:dyDescent="0.25"/>
    <row r="44" spans="1:18" ht="14.25" customHeight="1" x14ac:dyDescent="0.25">
      <c r="A44" s="56" t="s">
        <v>52</v>
      </c>
      <c r="D44" s="56" t="s">
        <v>69</v>
      </c>
      <c r="E44" s="87" t="str">
        <f>B11</f>
        <v>Dual Pro SIA</v>
      </c>
      <c r="F44" s="74"/>
      <c r="G44" s="74"/>
      <c r="H44" s="74"/>
    </row>
    <row r="45" spans="1:18" ht="14.25" customHeight="1" x14ac:dyDescent="0.25"/>
    <row r="46" spans="1:18" ht="14.25" customHeight="1" x14ac:dyDescent="0.25">
      <c r="A46" s="56" t="s">
        <v>70</v>
      </c>
      <c r="D46" s="56" t="s">
        <v>11</v>
      </c>
      <c r="E46" s="74"/>
      <c r="F46" s="74"/>
      <c r="G46" s="74"/>
      <c r="H46" s="74"/>
    </row>
    <row r="47" spans="1:18" ht="14.25" customHeight="1" x14ac:dyDescent="0.25"/>
    <row r="48" spans="1:18" ht="14.25" customHeight="1" x14ac:dyDescent="0.25">
      <c r="A48" s="56" t="s">
        <v>71</v>
      </c>
      <c r="D48" s="56" t="s">
        <v>12</v>
      </c>
      <c r="E48" s="74"/>
      <c r="F48" s="74"/>
      <c r="G48" s="74"/>
      <c r="H48" s="74"/>
    </row>
    <row r="49" spans="1:8" ht="14.25" customHeight="1" x14ac:dyDescent="0.25"/>
    <row r="50" spans="1:8" ht="14.25" customHeight="1" x14ac:dyDescent="0.25">
      <c r="A50" s="56" t="s">
        <v>13</v>
      </c>
      <c r="B50" s="74"/>
      <c r="D50" s="56" t="s">
        <v>13</v>
      </c>
      <c r="E50" s="74"/>
      <c r="F50" s="74"/>
      <c r="G50" s="74"/>
      <c r="H50" s="74"/>
    </row>
    <row r="51" spans="1:8" ht="14.25" customHeight="1" x14ac:dyDescent="0.25">
      <c r="B51" s="56" t="s">
        <v>72</v>
      </c>
      <c r="E51" s="56" t="s">
        <v>73</v>
      </c>
    </row>
    <row r="52" spans="1:8" ht="14.25" customHeight="1" x14ac:dyDescent="0.25"/>
    <row r="53" spans="1:8" ht="14.25" customHeight="1" x14ac:dyDescent="0.25"/>
    <row r="54" spans="1:8" ht="14.25" customHeight="1" x14ac:dyDescent="0.25"/>
    <row r="55" spans="1:8" ht="14.25" customHeight="1" x14ac:dyDescent="0.25"/>
    <row r="56" spans="1:8" ht="14.25" customHeight="1" x14ac:dyDescent="0.25"/>
  </sheetData>
  <sheetProtection selectLockedCells="1"/>
  <dataConsolidate/>
  <mergeCells count="37">
    <mergeCell ref="G1:H1"/>
    <mergeCell ref="G2:H2"/>
    <mergeCell ref="A4:F4"/>
    <mergeCell ref="G4:H4"/>
    <mergeCell ref="B6:C6"/>
    <mergeCell ref="D6:E6"/>
    <mergeCell ref="F6:H6"/>
    <mergeCell ref="B7:C7"/>
    <mergeCell ref="D7:E7"/>
    <mergeCell ref="F7:H7"/>
    <mergeCell ref="B8:C8"/>
    <mergeCell ref="D8:E8"/>
    <mergeCell ref="F8:H8"/>
    <mergeCell ref="B9:C9"/>
    <mergeCell ref="D9:E9"/>
    <mergeCell ref="F9:H9"/>
    <mergeCell ref="B11:C11"/>
    <mergeCell ref="D11:E11"/>
    <mergeCell ref="F11:H11"/>
    <mergeCell ref="B12:C12"/>
    <mergeCell ref="D12:E12"/>
    <mergeCell ref="F12:H12"/>
    <mergeCell ref="B13:C13"/>
    <mergeCell ref="D13:E13"/>
    <mergeCell ref="F13:H13"/>
    <mergeCell ref="A33:H33"/>
    <mergeCell ref="B14:C14"/>
    <mergeCell ref="D14:E14"/>
    <mergeCell ref="F14:H14"/>
    <mergeCell ref="G19:H19"/>
    <mergeCell ref="A23:B23"/>
    <mergeCell ref="D21:H23"/>
    <mergeCell ref="F26:H26"/>
    <mergeCell ref="A25:E25"/>
    <mergeCell ref="G16:H16"/>
    <mergeCell ref="G17:H17"/>
    <mergeCell ref="G18:H18"/>
  </mergeCells>
  <conditionalFormatting sqref="A4:F4">
    <cfRule type="containsText" dxfId="2" priority="4" operator="containsText" text="līguma veids">
      <formula>NOT(ISERROR(SEARCH("līguma veids",A4)))</formula>
    </cfRule>
  </conditionalFormatting>
  <conditionalFormatting sqref="G2:H2">
    <cfRule type="containsText" dxfId="1" priority="3" operator="containsText" text="Līgums">
      <formula>NOT(ISERROR(SEARCH("Līgums",G2)))</formula>
    </cfRule>
  </conditionalFormatting>
  <conditionalFormatting sqref="B1">
    <cfRule type="cellIs" dxfId="0" priority="1" operator="equal">
      <formula>"Vieta"</formula>
    </cfRule>
  </conditionalFormatting>
  <dataValidations count="11">
    <dataValidation type="list" allowBlank="1" showInputMessage="1" showErrorMessage="1" sqref="A24 A22">
      <formula1>UUPQE</formula1>
    </dataValidation>
    <dataValidation type="list" allowBlank="1" showInputMessage="1" showErrorMessage="1" sqref="A21">
      <formula1>FJYKC</formula1>
    </dataValidation>
    <dataValidation type="list" allowBlank="1" showInputMessage="1" showErrorMessage="1" sqref="H29">
      <formula1>"P,J,"</formula1>
    </dataValidation>
    <dataValidation type="list" allowBlank="1" showInputMessage="1" showErrorMessage="1" sqref="B1">
      <formula1>DKXFR</formula1>
    </dataValidation>
    <dataValidation type="list" allowBlank="1" showInputMessage="1" showErrorMessage="1" sqref="G2">
      <formula1>SSDAW</formula1>
    </dataValidation>
    <dataValidation type="list" allowBlank="1" showInputMessage="1" showErrorMessage="1" sqref="B27:B31 B35:B40">
      <formula1>SKU_list</formula1>
    </dataValidation>
    <dataValidation type="list" allowBlank="1" showInputMessage="1" showErrorMessage="1" sqref="H2">
      <formula1>RMJSL</formula1>
    </dataValidation>
    <dataValidation type="list" allowBlank="1" showInputMessage="1" showErrorMessage="1" sqref="A4:F4">
      <formula1>List_agreement_type</formula1>
    </dataValidation>
    <dataValidation type="list" allowBlank="1" showInputMessage="1" showErrorMessage="1" sqref="F17:F19 J6">
      <formula1>JIJPD</formula1>
    </dataValidation>
    <dataValidation type="list" allowBlank="1" showInputMessage="1" showErrorMessage="1" sqref="G17:G19">
      <formula1>FLHQQ</formula1>
    </dataValidation>
    <dataValidation type="list" allowBlank="1" showInputMessage="1" showErrorMessage="1" sqref="H28">
      <formula1>IODJY</formula1>
    </dataValidation>
  </dataValidations>
  <hyperlinks>
    <hyperlink ref="B13" r:id="rId1"/>
  </hyperlinks>
  <pageMargins left="0.25" right="0.25" top="0.75" bottom="0.75" header="0.3" footer="0.3"/>
  <pageSetup paperSize="9" scale="85" orientation="portrait" r:id="rId2"/>
  <headerFooter>
    <oddFooter>&amp;L&amp;K01+049v.01052015&amp;C&amp;K01+049lpp 1&amp;R&amp;K01+049&amp;D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C17" sqref="C17"/>
    </sheetView>
  </sheetViews>
  <sheetFormatPr defaultRowHeight="15" x14ac:dyDescent="0.25"/>
  <cols>
    <col min="1" max="1" width="41.7109375" customWidth="1"/>
    <col min="3" max="3" width="40.85546875" customWidth="1"/>
    <col min="5" max="5" width="32.28515625" bestFit="1" customWidth="1"/>
  </cols>
  <sheetData>
    <row r="1" spans="1:5" x14ac:dyDescent="0.25">
      <c r="A1" s="199" t="s">
        <v>639</v>
      </c>
      <c r="C1" s="199" t="s">
        <v>640</v>
      </c>
      <c r="E1" s="200" t="s">
        <v>646</v>
      </c>
    </row>
    <row r="2" spans="1:5" x14ac:dyDescent="0.25">
      <c r="A2" s="197" t="s">
        <v>643</v>
      </c>
      <c r="C2" s="197" t="s">
        <v>641</v>
      </c>
      <c r="E2" s="198" t="s">
        <v>647</v>
      </c>
    </row>
    <row r="3" spans="1:5" x14ac:dyDescent="0.25">
      <c r="A3" s="197" t="s">
        <v>644</v>
      </c>
      <c r="C3" s="197" t="s">
        <v>642</v>
      </c>
      <c r="E3" s="198" t="s">
        <v>648</v>
      </c>
    </row>
    <row r="4" spans="1:5" x14ac:dyDescent="0.25">
      <c r="A4" s="197" t="s">
        <v>645</v>
      </c>
      <c r="E4" s="198" t="s">
        <v>649</v>
      </c>
    </row>
    <row r="5" spans="1:5" x14ac:dyDescent="0.25">
      <c r="E5" s="198"/>
    </row>
    <row r="6" spans="1:5" x14ac:dyDescent="0.25">
      <c r="E6" s="198"/>
    </row>
    <row r="7" spans="1:5" x14ac:dyDescent="0.25">
      <c r="E7" s="198"/>
    </row>
    <row r="8" spans="1:5" x14ac:dyDescent="0.25">
      <c r="E8" s="198"/>
    </row>
    <row r="9" spans="1:5" x14ac:dyDescent="0.25">
      <c r="E9" s="198"/>
    </row>
    <row r="10" spans="1:5" x14ac:dyDescent="0.25">
      <c r="E10" s="198"/>
    </row>
    <row r="11" spans="1:5" x14ac:dyDescent="0.25">
      <c r="E11" s="198"/>
    </row>
  </sheetData>
  <dataValidations count="3">
    <dataValidation type="list" allowBlank="1" showInputMessage="1" showErrorMessage="1" sqref="A1:A15">
      <formula1>pasirinkti</formula1>
    </dataValidation>
    <dataValidation type="list" allowBlank="1" showInputMessage="1" showErrorMessage="1" sqref="C1:C17">
      <formula1>Profilaktinis_valymas</formula1>
    </dataValidation>
    <dataValidation type="list" allowBlank="1" showInputMessage="1" showErrorMessage="1" sqref="E1:E17">
      <formula1>pasirinkti__minimalus_kiekis_kartui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1:AE82"/>
  <sheetViews>
    <sheetView topLeftCell="M1" zoomScale="85" zoomScaleNormal="85" workbookViewId="0">
      <selection activeCell="Q76" sqref="Q76"/>
    </sheetView>
  </sheetViews>
  <sheetFormatPr defaultRowHeight="15" x14ac:dyDescent="0.25"/>
  <cols>
    <col min="1" max="1" width="9.140625" style="49"/>
    <col min="2" max="2" width="38.85546875" style="49" customWidth="1"/>
    <col min="3" max="3" width="10.42578125" style="49" bestFit="1" customWidth="1"/>
    <col min="4" max="4" width="44" style="49" bestFit="1" customWidth="1"/>
    <col min="5" max="5" width="9.85546875" style="49" bestFit="1" customWidth="1"/>
    <col min="6" max="6" width="38.7109375" style="49" customWidth="1"/>
    <col min="7" max="7" width="15.140625" style="49" bestFit="1" customWidth="1"/>
    <col min="8" max="8" width="43.7109375" style="49" bestFit="1" customWidth="1"/>
    <col min="9" max="10" width="9.140625" style="49"/>
    <col min="11" max="11" width="15.140625" style="49" bestFit="1" customWidth="1"/>
    <col min="12" max="12" width="44" style="49" bestFit="1" customWidth="1"/>
    <col min="13" max="13" width="10.7109375" style="288" bestFit="1" customWidth="1"/>
    <col min="14" max="14" width="9.140625" style="288"/>
    <col min="15" max="18" width="9.140625" style="49"/>
    <col min="19" max="19" width="43.28515625" style="49" customWidth="1"/>
    <col min="20" max="20" width="9.140625" style="49"/>
    <col min="21" max="21" width="11.140625" style="49" customWidth="1"/>
    <col min="22" max="22" width="20.5703125" style="193" customWidth="1"/>
    <col min="23" max="23" width="20" style="193" customWidth="1"/>
    <col min="24" max="24" width="20.5703125" style="193" customWidth="1"/>
    <col min="25" max="28" width="9.140625" style="49"/>
    <col min="29" max="29" width="9.140625" style="289"/>
    <col min="30" max="30" width="16" style="289" customWidth="1"/>
    <col min="31" max="31" width="34.7109375" style="290" bestFit="1" customWidth="1"/>
    <col min="32" max="16384" width="9.140625" style="49"/>
  </cols>
  <sheetData>
    <row r="1" spans="2:31" x14ac:dyDescent="0.25">
      <c r="B1" s="312" t="s">
        <v>170</v>
      </c>
      <c r="C1" s="312" t="s">
        <v>19</v>
      </c>
      <c r="D1" s="312" t="s">
        <v>556</v>
      </c>
      <c r="E1" s="287"/>
      <c r="F1" s="282" t="s">
        <v>587</v>
      </c>
      <c r="G1" s="283">
        <v>1111</v>
      </c>
      <c r="H1" s="282" t="s">
        <v>631</v>
      </c>
      <c r="I1" s="287"/>
      <c r="L1" s="49" t="s">
        <v>573</v>
      </c>
      <c r="R1" s="49" t="s">
        <v>19</v>
      </c>
      <c r="S1" s="49" t="s">
        <v>37</v>
      </c>
      <c r="T1" s="49" t="s">
        <v>19</v>
      </c>
      <c r="U1" s="49" t="s">
        <v>565</v>
      </c>
      <c r="V1" s="193" t="s">
        <v>20</v>
      </c>
      <c r="W1" s="193" t="s">
        <v>566</v>
      </c>
      <c r="X1" s="193" t="s">
        <v>21</v>
      </c>
    </row>
    <row r="2" spans="2:31" ht="18" customHeight="1" x14ac:dyDescent="0.25">
      <c r="B2" s="49" t="s">
        <v>587</v>
      </c>
      <c r="C2" s="49" t="s">
        <v>679</v>
      </c>
      <c r="D2" s="49" t="s">
        <v>575</v>
      </c>
      <c r="F2" s="282" t="s">
        <v>587</v>
      </c>
      <c r="G2" s="283">
        <v>111</v>
      </c>
      <c r="H2" s="282" t="s">
        <v>630</v>
      </c>
      <c r="K2" s="282" t="s">
        <v>680</v>
      </c>
      <c r="L2" s="282" t="s">
        <v>629</v>
      </c>
      <c r="M2" s="288">
        <v>1754.5</v>
      </c>
      <c r="N2" s="194">
        <f t="shared" ref="N2:N38" si="0">M2*121/100</f>
        <v>2122.9450000000002</v>
      </c>
      <c r="O2" s="49" t="s">
        <v>574</v>
      </c>
      <c r="R2" s="49">
        <v>6200</v>
      </c>
      <c r="S2" s="49" t="s">
        <v>629</v>
      </c>
      <c r="T2" s="292">
        <f t="shared" ref="T2:T12" si="1">R2</f>
        <v>6200</v>
      </c>
      <c r="U2" s="293">
        <f t="shared" ref="U2:U13" si="2">M2</f>
        <v>1754.5</v>
      </c>
      <c r="V2" s="298">
        <f t="shared" ref="V2:V7" si="3">U2*1.21</f>
        <v>2122.9450000000002</v>
      </c>
      <c r="W2" s="294">
        <f>V2/1.21</f>
        <v>1754.5000000000002</v>
      </c>
      <c r="X2" s="295" t="s">
        <v>574</v>
      </c>
      <c r="AC2" s="296" t="s">
        <v>440</v>
      </c>
      <c r="AD2" s="296" t="s">
        <v>441</v>
      </c>
      <c r="AE2" s="297" t="s">
        <v>442</v>
      </c>
    </row>
    <row r="3" spans="2:31" x14ac:dyDescent="0.25">
      <c r="B3" s="49" t="s">
        <v>587</v>
      </c>
      <c r="C3" s="49" t="s">
        <v>685</v>
      </c>
      <c r="D3" s="49" t="s">
        <v>590</v>
      </c>
      <c r="F3" s="282" t="s">
        <v>587</v>
      </c>
      <c r="G3" s="283" t="s">
        <v>746</v>
      </c>
      <c r="H3" s="282" t="s">
        <v>638</v>
      </c>
      <c r="K3" s="282" t="s">
        <v>685</v>
      </c>
      <c r="L3" s="282" t="s">
        <v>637</v>
      </c>
      <c r="M3" s="288">
        <v>1061.4000000000001</v>
      </c>
      <c r="N3" s="194">
        <f t="shared" si="0"/>
        <v>1284.2940000000001</v>
      </c>
      <c r="O3" s="49" t="s">
        <v>574</v>
      </c>
      <c r="R3" s="291">
        <v>6222</v>
      </c>
      <c r="S3" s="292" t="str">
        <f t="shared" ref="S3:S13" si="4">L3</f>
        <v>Saeco Aulica TOP kavos aparatas (vertė)</v>
      </c>
      <c r="T3" s="292">
        <f t="shared" si="1"/>
        <v>6222</v>
      </c>
      <c r="U3" s="293">
        <f t="shared" si="2"/>
        <v>1061.4000000000001</v>
      </c>
      <c r="V3" s="299">
        <f t="shared" si="3"/>
        <v>1284.2940000000001</v>
      </c>
      <c r="W3" s="294">
        <f t="shared" ref="W3:W13" si="5">V3/1.21</f>
        <v>1061.4000000000001</v>
      </c>
      <c r="X3" s="295" t="s">
        <v>574</v>
      </c>
    </row>
    <row r="4" spans="2:31" x14ac:dyDescent="0.25">
      <c r="B4" s="49" t="s">
        <v>587</v>
      </c>
      <c r="C4" s="49" t="s">
        <v>689</v>
      </c>
      <c r="D4" s="49" t="s">
        <v>721</v>
      </c>
      <c r="F4" s="282" t="s">
        <v>587</v>
      </c>
      <c r="G4" s="283" t="s">
        <v>747</v>
      </c>
      <c r="H4" s="282" t="s">
        <v>745</v>
      </c>
      <c r="K4" s="282" t="s">
        <v>689</v>
      </c>
      <c r="L4" s="282" t="s">
        <v>722</v>
      </c>
      <c r="M4" s="288">
        <v>442.25</v>
      </c>
      <c r="N4" s="194">
        <f t="shared" si="0"/>
        <v>535.12249999999995</v>
      </c>
      <c r="O4" s="49" t="s">
        <v>574</v>
      </c>
      <c r="R4" s="291">
        <v>6223</v>
      </c>
      <c r="S4" s="292" t="str">
        <f t="shared" si="4"/>
        <v>Saeco Lirika kavos aparatas (vertė)</v>
      </c>
      <c r="T4" s="292">
        <f t="shared" si="1"/>
        <v>6223</v>
      </c>
      <c r="U4" s="293">
        <f t="shared" si="2"/>
        <v>442.25</v>
      </c>
      <c r="V4" s="194">
        <f t="shared" si="3"/>
        <v>535.12249999999995</v>
      </c>
      <c r="W4" s="294">
        <f t="shared" si="5"/>
        <v>442.24999999999994</v>
      </c>
      <c r="X4" s="295" t="s">
        <v>574</v>
      </c>
      <c r="AC4" s="413">
        <v>130</v>
      </c>
      <c r="AD4" s="201">
        <v>3000</v>
      </c>
      <c r="AE4" s="202" t="s">
        <v>369</v>
      </c>
    </row>
    <row r="5" spans="2:31" x14ac:dyDescent="0.25">
      <c r="B5" s="49" t="s">
        <v>587</v>
      </c>
      <c r="C5" s="49" t="s">
        <v>693</v>
      </c>
      <c r="D5" s="49" t="s">
        <v>578</v>
      </c>
      <c r="F5" s="282" t="s">
        <v>587</v>
      </c>
      <c r="G5" s="283" t="s">
        <v>625</v>
      </c>
      <c r="H5" s="282" t="s">
        <v>596</v>
      </c>
      <c r="K5" s="49" t="s">
        <v>696</v>
      </c>
      <c r="L5" s="49" t="s">
        <v>576</v>
      </c>
      <c r="M5" s="288">
        <v>190</v>
      </c>
      <c r="N5" s="194">
        <f t="shared" si="0"/>
        <v>229.9</v>
      </c>
      <c r="O5" s="49" t="s">
        <v>574</v>
      </c>
      <c r="R5" s="291">
        <v>6226</v>
      </c>
      <c r="S5" s="292" t="str">
        <f t="shared" si="4"/>
        <v>Sweety Espresso kavos aparatas</v>
      </c>
      <c r="T5" s="292">
        <f t="shared" si="1"/>
        <v>6226</v>
      </c>
      <c r="U5" s="293">
        <f t="shared" si="2"/>
        <v>190</v>
      </c>
      <c r="V5" s="194">
        <f t="shared" si="3"/>
        <v>229.9</v>
      </c>
      <c r="W5" s="294">
        <f t="shared" si="5"/>
        <v>190</v>
      </c>
      <c r="X5" s="295" t="s">
        <v>574</v>
      </c>
      <c r="AC5" s="413"/>
      <c r="AD5" s="201">
        <v>3004</v>
      </c>
      <c r="AE5" s="202" t="s">
        <v>366</v>
      </c>
    </row>
    <row r="6" spans="2:31" x14ac:dyDescent="0.25">
      <c r="B6" s="49" t="s">
        <v>587</v>
      </c>
      <c r="C6" s="49" t="s">
        <v>696</v>
      </c>
      <c r="D6" s="49" t="s">
        <v>576</v>
      </c>
      <c r="F6" s="282" t="s">
        <v>587</v>
      </c>
      <c r="G6" s="283" t="s">
        <v>626</v>
      </c>
      <c r="H6" s="282" t="s">
        <v>606</v>
      </c>
      <c r="K6" s="49">
        <v>6228</v>
      </c>
      <c r="L6" s="49" t="s">
        <v>638</v>
      </c>
      <c r="M6" s="288">
        <v>2220</v>
      </c>
      <c r="N6" s="194">
        <f t="shared" si="0"/>
        <v>2686.2</v>
      </c>
      <c r="O6" s="49" t="s">
        <v>574</v>
      </c>
      <c r="R6" s="291">
        <v>6228</v>
      </c>
      <c r="S6" s="292" t="str">
        <f t="shared" si="4"/>
        <v>Necta Colibri kavos aparatas (vertė)</v>
      </c>
      <c r="T6" s="292">
        <f t="shared" si="1"/>
        <v>6228</v>
      </c>
      <c r="U6" s="293">
        <f t="shared" si="2"/>
        <v>2220</v>
      </c>
      <c r="V6" s="194">
        <f t="shared" si="3"/>
        <v>2686.2</v>
      </c>
      <c r="W6" s="294">
        <f t="shared" si="5"/>
        <v>2220</v>
      </c>
      <c r="X6" s="295" t="s">
        <v>574</v>
      </c>
      <c r="AC6" s="413"/>
      <c r="AD6" s="201">
        <v>3006</v>
      </c>
      <c r="AE6" s="202" t="s">
        <v>368</v>
      </c>
    </row>
    <row r="7" spans="2:31" x14ac:dyDescent="0.25">
      <c r="B7" s="49" t="s">
        <v>587</v>
      </c>
      <c r="C7" s="321" t="s">
        <v>699</v>
      </c>
      <c r="D7" s="321" t="s">
        <v>732</v>
      </c>
      <c r="F7" s="282" t="s">
        <v>587</v>
      </c>
      <c r="G7" s="283" t="s">
        <v>627</v>
      </c>
      <c r="H7" s="282" t="s">
        <v>607</v>
      </c>
      <c r="K7" s="49">
        <v>5657</v>
      </c>
      <c r="L7" s="49" t="s">
        <v>416</v>
      </c>
      <c r="N7" s="194">
        <f t="shared" si="0"/>
        <v>0</v>
      </c>
      <c r="O7" s="49" t="s">
        <v>574</v>
      </c>
      <c r="R7" s="291">
        <v>5657</v>
      </c>
      <c r="S7" s="292" t="str">
        <f t="shared" si="4"/>
        <v xml:space="preserve">PoU cooler QUARRTZ                      </v>
      </c>
      <c r="T7" s="292">
        <f t="shared" si="1"/>
        <v>5657</v>
      </c>
      <c r="U7" s="293">
        <f t="shared" si="2"/>
        <v>0</v>
      </c>
      <c r="V7" s="193">
        <f t="shared" si="3"/>
        <v>0</v>
      </c>
      <c r="W7" s="294">
        <f t="shared" si="5"/>
        <v>0</v>
      </c>
      <c r="X7" s="193" t="s">
        <v>22</v>
      </c>
      <c r="AC7" s="413">
        <v>131</v>
      </c>
      <c r="AD7" s="201">
        <v>3001</v>
      </c>
      <c r="AE7" s="202" t="s">
        <v>372</v>
      </c>
    </row>
    <row r="8" spans="2:31" x14ac:dyDescent="0.25">
      <c r="B8" s="49" t="s">
        <v>587</v>
      </c>
      <c r="C8" s="49">
        <v>6228</v>
      </c>
      <c r="D8" s="49" t="s">
        <v>577</v>
      </c>
      <c r="F8" s="282" t="s">
        <v>587</v>
      </c>
      <c r="G8" s="283" t="s">
        <v>628</v>
      </c>
      <c r="H8" s="282" t="s">
        <v>608</v>
      </c>
      <c r="K8" s="49">
        <v>1050</v>
      </c>
      <c r="L8" s="49" t="s">
        <v>567</v>
      </c>
      <c r="M8" s="288">
        <v>4.93</v>
      </c>
      <c r="N8" s="194">
        <f t="shared" si="0"/>
        <v>5.9653</v>
      </c>
      <c r="O8" s="49" t="s">
        <v>574</v>
      </c>
      <c r="R8" s="291">
        <v>1050</v>
      </c>
      <c r="S8" s="292" t="str">
        <f t="shared" si="4"/>
        <v>Geriamas vanduo 18.9 l</v>
      </c>
      <c r="T8" s="292">
        <f t="shared" si="1"/>
        <v>1050</v>
      </c>
      <c r="U8" s="293">
        <f t="shared" si="2"/>
        <v>4.93</v>
      </c>
      <c r="V8" s="193">
        <f>U8*1.21</f>
        <v>5.9652999999999992</v>
      </c>
      <c r="W8" s="294">
        <f t="shared" si="5"/>
        <v>4.93</v>
      </c>
      <c r="X8" s="193" t="s">
        <v>574</v>
      </c>
      <c r="AC8" s="413"/>
      <c r="AD8" s="201">
        <v>3010</v>
      </c>
      <c r="AE8" s="202" t="s">
        <v>395</v>
      </c>
    </row>
    <row r="9" spans="2:31" x14ac:dyDescent="0.25">
      <c r="B9" s="49" t="s">
        <v>586</v>
      </c>
      <c r="C9" s="49">
        <v>4647</v>
      </c>
      <c r="D9" s="49" t="s">
        <v>415</v>
      </c>
      <c r="F9" s="282" t="s">
        <v>587</v>
      </c>
      <c r="G9" s="282" t="s">
        <v>685</v>
      </c>
      <c r="H9" s="282" t="s">
        <v>637</v>
      </c>
      <c r="K9" s="49">
        <v>1304</v>
      </c>
      <c r="L9" s="49" t="s">
        <v>568</v>
      </c>
      <c r="N9" s="194">
        <f t="shared" si="0"/>
        <v>0</v>
      </c>
      <c r="O9" s="49" t="s">
        <v>574</v>
      </c>
      <c r="R9" s="291">
        <v>1304</v>
      </c>
      <c r="S9" s="292" t="str">
        <f t="shared" si="4"/>
        <v>Metalinis stovas 4 but.</v>
      </c>
      <c r="T9" s="292">
        <f t="shared" si="1"/>
        <v>1304</v>
      </c>
      <c r="U9" s="293">
        <f t="shared" si="2"/>
        <v>0</v>
      </c>
      <c r="V9" s="193">
        <f>U9*1.21</f>
        <v>0</v>
      </c>
      <c r="W9" s="294">
        <f t="shared" si="5"/>
        <v>0</v>
      </c>
      <c r="X9" s="193" t="s">
        <v>574</v>
      </c>
      <c r="AC9" s="413"/>
      <c r="AD9" s="201">
        <v>3011</v>
      </c>
      <c r="AE9" s="202" t="s">
        <v>370</v>
      </c>
    </row>
    <row r="10" spans="2:31" x14ac:dyDescent="0.25">
      <c r="B10" s="49" t="s">
        <v>586</v>
      </c>
      <c r="C10" s="49">
        <v>1241</v>
      </c>
      <c r="D10" s="49" t="s">
        <v>569</v>
      </c>
      <c r="F10" s="282" t="s">
        <v>587</v>
      </c>
      <c r="G10" s="283" t="s">
        <v>713</v>
      </c>
      <c r="H10" s="282" t="s">
        <v>591</v>
      </c>
      <c r="K10" s="49" t="s">
        <v>570</v>
      </c>
      <c r="L10" s="49" t="s">
        <v>572</v>
      </c>
      <c r="M10" s="288">
        <v>8.68</v>
      </c>
      <c r="N10" s="194">
        <f t="shared" si="0"/>
        <v>10.502800000000001</v>
      </c>
      <c r="O10" s="49" t="s">
        <v>574</v>
      </c>
      <c r="R10" s="291" t="s">
        <v>570</v>
      </c>
      <c r="S10" s="292" t="str">
        <f t="shared" si="4"/>
        <v>Vandens pilstymo aparatas FH (nuoma)</v>
      </c>
      <c r="T10" s="292" t="str">
        <f t="shared" si="1"/>
        <v>005201/000201</v>
      </c>
      <c r="U10" s="293">
        <f t="shared" si="2"/>
        <v>8.68</v>
      </c>
      <c r="V10" s="303">
        <f t="shared" ref="V10:V62" si="6">U10*1.21</f>
        <v>10.502799999999999</v>
      </c>
      <c r="W10" s="294">
        <f t="shared" si="5"/>
        <v>8.68</v>
      </c>
      <c r="X10" s="193" t="s">
        <v>574</v>
      </c>
      <c r="AC10" s="413"/>
      <c r="AD10" s="201">
        <v>3014</v>
      </c>
      <c r="AE10" s="202" t="s">
        <v>396</v>
      </c>
    </row>
    <row r="11" spans="2:31" x14ac:dyDescent="0.25">
      <c r="B11" s="49" t="s">
        <v>586</v>
      </c>
      <c r="C11" s="49" t="s">
        <v>570</v>
      </c>
      <c r="D11" s="49" t="s">
        <v>572</v>
      </c>
      <c r="F11" s="282" t="s">
        <v>587</v>
      </c>
      <c r="G11" s="283" t="s">
        <v>686</v>
      </c>
      <c r="H11" s="282" t="s">
        <v>733</v>
      </c>
      <c r="K11" s="49">
        <v>7040</v>
      </c>
      <c r="L11" s="49" t="s">
        <v>571</v>
      </c>
      <c r="M11" s="288">
        <v>14.5</v>
      </c>
      <c r="N11" s="194">
        <f t="shared" si="0"/>
        <v>17.545000000000002</v>
      </c>
      <c r="O11" s="49" t="s">
        <v>574</v>
      </c>
      <c r="R11" s="291">
        <v>7040</v>
      </c>
      <c r="S11" s="292" t="str">
        <f t="shared" si="4"/>
        <v>Aušintuvo dezinfekcija</v>
      </c>
      <c r="T11" s="292">
        <f t="shared" si="1"/>
        <v>7040</v>
      </c>
      <c r="U11" s="293">
        <f t="shared" si="2"/>
        <v>14.5</v>
      </c>
      <c r="V11" s="303">
        <f t="shared" si="6"/>
        <v>17.544999999999998</v>
      </c>
      <c r="W11" s="294">
        <f t="shared" si="5"/>
        <v>14.499999999999998</v>
      </c>
      <c r="X11" s="193" t="s">
        <v>574</v>
      </c>
      <c r="AC11" s="201">
        <v>132</v>
      </c>
      <c r="AD11" s="201">
        <v>3012</v>
      </c>
      <c r="AE11" s="202" t="s">
        <v>373</v>
      </c>
    </row>
    <row r="12" spans="2:31" x14ac:dyDescent="0.25">
      <c r="B12" s="49" t="s">
        <v>586</v>
      </c>
      <c r="C12" s="49">
        <v>7040</v>
      </c>
      <c r="D12" s="49" t="s">
        <v>571</v>
      </c>
      <c r="F12" s="282" t="s">
        <v>587</v>
      </c>
      <c r="G12" s="283" t="s">
        <v>687</v>
      </c>
      <c r="H12" s="282" t="s">
        <v>592</v>
      </c>
      <c r="K12" s="49">
        <v>1050</v>
      </c>
      <c r="L12" s="49" t="s">
        <v>567</v>
      </c>
      <c r="N12" s="194">
        <f t="shared" si="0"/>
        <v>0</v>
      </c>
      <c r="O12" s="49" t="s">
        <v>574</v>
      </c>
      <c r="R12" s="291">
        <v>1050</v>
      </c>
      <c r="S12" s="292" t="str">
        <f t="shared" si="4"/>
        <v>Geriamas vanduo 18.9 l</v>
      </c>
      <c r="T12" s="292">
        <f t="shared" si="1"/>
        <v>1050</v>
      </c>
      <c r="U12" s="293">
        <f t="shared" si="2"/>
        <v>0</v>
      </c>
      <c r="V12" s="303">
        <f t="shared" si="6"/>
        <v>0</v>
      </c>
      <c r="W12" s="294">
        <f t="shared" si="5"/>
        <v>0</v>
      </c>
      <c r="X12" s="193" t="s">
        <v>574</v>
      </c>
      <c r="AC12" s="413">
        <v>133</v>
      </c>
      <c r="AD12" s="201">
        <v>3008</v>
      </c>
      <c r="AE12" s="202" t="s">
        <v>390</v>
      </c>
    </row>
    <row r="13" spans="2:31" x14ac:dyDescent="0.25">
      <c r="B13" s="49" t="s">
        <v>586</v>
      </c>
      <c r="C13" s="49">
        <v>1304</v>
      </c>
      <c r="D13" s="49" t="s">
        <v>568</v>
      </c>
      <c r="F13" s="282" t="s">
        <v>587</v>
      </c>
      <c r="G13" s="283" t="s">
        <v>688</v>
      </c>
      <c r="H13" s="282" t="s">
        <v>593</v>
      </c>
      <c r="K13" s="49">
        <v>1304</v>
      </c>
      <c r="L13" s="49" t="s">
        <v>568</v>
      </c>
      <c r="N13" s="194">
        <f t="shared" si="0"/>
        <v>0</v>
      </c>
      <c r="O13" s="49" t="s">
        <v>574</v>
      </c>
      <c r="R13" s="291">
        <v>1304</v>
      </c>
      <c r="S13" s="292" t="str">
        <f t="shared" si="4"/>
        <v>Metalinis stovas 4 but.</v>
      </c>
      <c r="T13" s="292">
        <f t="shared" ref="T13:T62" si="7">R13</f>
        <v>1304</v>
      </c>
      <c r="U13" s="293">
        <f t="shared" si="2"/>
        <v>0</v>
      </c>
      <c r="V13" s="303">
        <f t="shared" si="6"/>
        <v>0</v>
      </c>
      <c r="W13" s="294">
        <f t="shared" si="5"/>
        <v>0</v>
      </c>
      <c r="X13" s="193" t="s">
        <v>574</v>
      </c>
      <c r="AC13" s="413"/>
      <c r="AD13" s="201">
        <v>3013</v>
      </c>
      <c r="AE13" s="202" t="s">
        <v>376</v>
      </c>
    </row>
    <row r="14" spans="2:31" x14ac:dyDescent="0.25">
      <c r="B14" s="49" t="s">
        <v>586</v>
      </c>
      <c r="C14" s="49" t="s">
        <v>651</v>
      </c>
      <c r="D14" s="49" t="s">
        <v>650</v>
      </c>
      <c r="F14" s="282" t="s">
        <v>587</v>
      </c>
      <c r="G14" s="321" t="s">
        <v>699</v>
      </c>
      <c r="H14" s="321" t="s">
        <v>732</v>
      </c>
      <c r="K14" s="283" t="s">
        <v>681</v>
      </c>
      <c r="L14" s="281" t="s">
        <v>598</v>
      </c>
      <c r="M14" s="305">
        <v>50</v>
      </c>
      <c r="N14" s="194">
        <f t="shared" si="0"/>
        <v>60.5</v>
      </c>
      <c r="O14" s="49" t="s">
        <v>613</v>
      </c>
      <c r="R14" s="304" t="s">
        <v>614</v>
      </c>
      <c r="S14" s="292" t="s">
        <v>598</v>
      </c>
      <c r="T14" s="292" t="str">
        <f t="shared" si="7"/>
        <v>6220 (1)</v>
      </c>
      <c r="U14" s="293">
        <v>50</v>
      </c>
      <c r="V14" s="303">
        <f t="shared" si="6"/>
        <v>60.5</v>
      </c>
      <c r="W14" s="306">
        <f>V14</f>
        <v>60.5</v>
      </c>
      <c r="X14" s="193" t="s">
        <v>574</v>
      </c>
      <c r="AC14" s="413"/>
      <c r="AD14" s="201">
        <v>3016</v>
      </c>
      <c r="AE14" s="202" t="s">
        <v>374</v>
      </c>
    </row>
    <row r="15" spans="2:31" x14ac:dyDescent="0.25">
      <c r="B15" s="49" t="s">
        <v>586</v>
      </c>
      <c r="C15" s="49">
        <v>5201</v>
      </c>
      <c r="D15" s="319" t="s">
        <v>712</v>
      </c>
      <c r="F15" s="282" t="s">
        <v>587</v>
      </c>
      <c r="G15" s="322" t="s">
        <v>700</v>
      </c>
      <c r="H15" s="287" t="s">
        <v>734</v>
      </c>
      <c r="K15" s="283" t="s">
        <v>682</v>
      </c>
      <c r="L15" s="281" t="s">
        <v>599</v>
      </c>
      <c r="M15" s="305">
        <v>40</v>
      </c>
      <c r="N15" s="194">
        <f t="shared" si="0"/>
        <v>48.4</v>
      </c>
      <c r="O15" s="49" t="s">
        <v>613</v>
      </c>
      <c r="R15" s="304" t="s">
        <v>615</v>
      </c>
      <c r="S15" s="292" t="s">
        <v>599</v>
      </c>
      <c r="T15" s="292" t="str">
        <f t="shared" si="7"/>
        <v>6220 (2)</v>
      </c>
      <c r="U15" s="293">
        <v>40</v>
      </c>
      <c r="V15" s="303">
        <f t="shared" si="6"/>
        <v>48.4</v>
      </c>
      <c r="W15" s="306">
        <f t="shared" ref="W15:W62" si="8">V15</f>
        <v>48.4</v>
      </c>
      <c r="X15" s="193" t="s">
        <v>574</v>
      </c>
      <c r="AC15" s="413"/>
      <c r="AD15" s="201">
        <v>600296</v>
      </c>
      <c r="AE15" s="202" t="s">
        <v>382</v>
      </c>
    </row>
    <row r="16" spans="2:31" x14ac:dyDescent="0.25">
      <c r="B16" s="49" t="s">
        <v>585</v>
      </c>
      <c r="C16" s="49">
        <v>5204</v>
      </c>
      <c r="D16" s="281" t="s">
        <v>711</v>
      </c>
      <c r="F16" s="282" t="s">
        <v>587</v>
      </c>
      <c r="G16" s="322" t="s">
        <v>701</v>
      </c>
      <c r="H16" s="321" t="s">
        <v>594</v>
      </c>
      <c r="K16" s="283" t="s">
        <v>683</v>
      </c>
      <c r="L16" s="281" t="s">
        <v>600</v>
      </c>
      <c r="M16" s="305">
        <v>20</v>
      </c>
      <c r="N16" s="194">
        <f t="shared" si="0"/>
        <v>24.2</v>
      </c>
      <c r="O16" s="49" t="s">
        <v>613</v>
      </c>
      <c r="R16" s="304" t="s">
        <v>616</v>
      </c>
      <c r="S16" s="292" t="s">
        <v>600</v>
      </c>
      <c r="T16" s="292" t="str">
        <f t="shared" si="7"/>
        <v>6220 (3)</v>
      </c>
      <c r="U16" s="293">
        <v>20</v>
      </c>
      <c r="V16" s="303">
        <f t="shared" si="6"/>
        <v>24.2</v>
      </c>
      <c r="W16" s="306">
        <f t="shared" si="8"/>
        <v>24.2</v>
      </c>
      <c r="X16" s="193" t="s">
        <v>574</v>
      </c>
      <c r="AC16" s="413">
        <v>134</v>
      </c>
      <c r="AD16" s="201">
        <v>3021</v>
      </c>
      <c r="AE16" s="202" t="s">
        <v>380</v>
      </c>
    </row>
    <row r="17" spans="2:31" x14ac:dyDescent="0.25">
      <c r="B17" s="49" t="s">
        <v>586</v>
      </c>
      <c r="C17" s="49">
        <v>5212</v>
      </c>
      <c r="D17" s="49" t="s">
        <v>737</v>
      </c>
      <c r="F17" s="282" t="s">
        <v>587</v>
      </c>
      <c r="G17" s="322" t="s">
        <v>702</v>
      </c>
      <c r="H17" s="321" t="s">
        <v>595</v>
      </c>
      <c r="K17" s="283" t="s">
        <v>684</v>
      </c>
      <c r="L17" s="281" t="s">
        <v>601</v>
      </c>
      <c r="M17" s="305">
        <v>0</v>
      </c>
      <c r="N17" s="194">
        <f t="shared" si="0"/>
        <v>0</v>
      </c>
      <c r="O17" s="49" t="s">
        <v>613</v>
      </c>
      <c r="R17" s="304" t="s">
        <v>617</v>
      </c>
      <c r="S17" s="292" t="s">
        <v>601</v>
      </c>
      <c r="T17" s="292" t="str">
        <f t="shared" si="7"/>
        <v>6220 (4)</v>
      </c>
      <c r="U17" s="293">
        <v>0</v>
      </c>
      <c r="V17" s="303">
        <f t="shared" si="6"/>
        <v>0</v>
      </c>
      <c r="W17" s="306">
        <f t="shared" si="8"/>
        <v>0</v>
      </c>
      <c r="X17" s="193" t="s">
        <v>574</v>
      </c>
      <c r="AC17" s="413"/>
      <c r="AD17" s="201">
        <v>3022</v>
      </c>
      <c r="AE17" s="202" t="s">
        <v>387</v>
      </c>
    </row>
    <row r="18" spans="2:31" x14ac:dyDescent="0.25">
      <c r="B18" s="49" t="s">
        <v>586</v>
      </c>
      <c r="C18" s="49" t="s">
        <v>742</v>
      </c>
      <c r="D18" s="49" t="s">
        <v>743</v>
      </c>
      <c r="F18" s="282" t="s">
        <v>587</v>
      </c>
      <c r="G18" s="322" t="s">
        <v>731</v>
      </c>
      <c r="H18" s="321" t="s">
        <v>597</v>
      </c>
      <c r="K18" s="283" t="s">
        <v>685</v>
      </c>
      <c r="L18" s="282" t="s">
        <v>637</v>
      </c>
      <c r="M18" s="305">
        <v>1061.4000000000001</v>
      </c>
      <c r="N18" s="194">
        <f t="shared" si="0"/>
        <v>1284.2940000000001</v>
      </c>
      <c r="O18" s="49" t="s">
        <v>613</v>
      </c>
      <c r="R18" s="283" t="s">
        <v>685</v>
      </c>
      <c r="S18" s="282" t="s">
        <v>637</v>
      </c>
      <c r="T18" s="292" t="str">
        <f t="shared" si="7"/>
        <v>6222/000223</v>
      </c>
      <c r="U18" s="293">
        <f>M18</f>
        <v>1061.4000000000001</v>
      </c>
      <c r="V18" s="303">
        <f t="shared" si="6"/>
        <v>1284.2940000000001</v>
      </c>
      <c r="W18" s="306">
        <f t="shared" si="8"/>
        <v>1284.2940000000001</v>
      </c>
      <c r="X18" s="193" t="s">
        <v>574</v>
      </c>
      <c r="AC18" s="413"/>
      <c r="AD18" s="201">
        <v>600045</v>
      </c>
      <c r="AE18" s="202" t="s">
        <v>389</v>
      </c>
    </row>
    <row r="19" spans="2:31" x14ac:dyDescent="0.25">
      <c r="F19" s="282" t="s">
        <v>587</v>
      </c>
      <c r="G19" s="316" t="s">
        <v>726</v>
      </c>
      <c r="H19" s="317" t="s">
        <v>725</v>
      </c>
      <c r="K19" s="283" t="s">
        <v>686</v>
      </c>
      <c r="L19" s="292" t="s">
        <v>733</v>
      </c>
      <c r="M19" s="305">
        <v>45</v>
      </c>
      <c r="N19" s="194">
        <f t="shared" si="0"/>
        <v>54.45</v>
      </c>
      <c r="O19" s="49" t="s">
        <v>613</v>
      </c>
      <c r="R19" s="283" t="s">
        <v>686</v>
      </c>
      <c r="S19" s="292" t="s">
        <v>733</v>
      </c>
      <c r="T19" s="292" t="str">
        <f t="shared" si="7"/>
        <v>6222 (1)/000223</v>
      </c>
      <c r="U19" s="293">
        <f t="shared" ref="U19:U24" si="9">M19</f>
        <v>45</v>
      </c>
      <c r="V19" s="303">
        <f t="shared" si="6"/>
        <v>54.449999999999996</v>
      </c>
      <c r="W19" s="306">
        <f t="shared" si="8"/>
        <v>54.449999999999996</v>
      </c>
      <c r="X19" s="193" t="s">
        <v>574</v>
      </c>
      <c r="AC19" s="413"/>
      <c r="AD19" s="201">
        <v>600117</v>
      </c>
      <c r="AE19" s="202" t="s">
        <v>375</v>
      </c>
    </row>
    <row r="20" spans="2:31" x14ac:dyDescent="0.25">
      <c r="F20" s="282" t="s">
        <v>587</v>
      </c>
      <c r="G20" s="316" t="s">
        <v>690</v>
      </c>
      <c r="H20" s="317" t="s">
        <v>735</v>
      </c>
      <c r="K20" s="283" t="s">
        <v>687</v>
      </c>
      <c r="L20" s="292" t="s">
        <v>592</v>
      </c>
      <c r="M20" s="305">
        <v>30</v>
      </c>
      <c r="N20" s="194">
        <f t="shared" si="0"/>
        <v>36.299999999999997</v>
      </c>
      <c r="O20" s="49" t="s">
        <v>613</v>
      </c>
      <c r="R20" s="283" t="s">
        <v>687</v>
      </c>
      <c r="S20" s="292" t="s">
        <v>592</v>
      </c>
      <c r="T20" s="292" t="str">
        <f t="shared" si="7"/>
        <v>6222 (2)/000223</v>
      </c>
      <c r="U20" s="293">
        <f t="shared" si="9"/>
        <v>30</v>
      </c>
      <c r="V20" s="303">
        <f t="shared" si="6"/>
        <v>36.299999999999997</v>
      </c>
      <c r="W20" s="306">
        <f t="shared" si="8"/>
        <v>36.299999999999997</v>
      </c>
      <c r="X20" s="193" t="s">
        <v>574</v>
      </c>
      <c r="AC20" s="413">
        <v>135</v>
      </c>
      <c r="AD20" s="300">
        <v>600121</v>
      </c>
      <c r="AE20" s="202" t="s">
        <v>388</v>
      </c>
    </row>
    <row r="21" spans="2:31" x14ac:dyDescent="0.25">
      <c r="F21" s="282" t="s">
        <v>587</v>
      </c>
      <c r="G21" s="316" t="s">
        <v>691</v>
      </c>
      <c r="H21" s="317" t="s">
        <v>723</v>
      </c>
      <c r="K21" s="283" t="s">
        <v>688</v>
      </c>
      <c r="L21" s="292" t="s">
        <v>593</v>
      </c>
      <c r="M21" s="305">
        <v>20</v>
      </c>
      <c r="N21" s="194">
        <f t="shared" si="0"/>
        <v>24.2</v>
      </c>
      <c r="O21" s="49" t="s">
        <v>613</v>
      </c>
      <c r="R21" s="283" t="s">
        <v>688</v>
      </c>
      <c r="S21" s="292" t="s">
        <v>593</v>
      </c>
      <c r="T21" s="292" t="str">
        <f t="shared" si="7"/>
        <v>6222 (3)/000223</v>
      </c>
      <c r="U21" s="293">
        <f t="shared" si="9"/>
        <v>20</v>
      </c>
      <c r="V21" s="303">
        <f t="shared" si="6"/>
        <v>24.2</v>
      </c>
      <c r="W21" s="306">
        <f t="shared" si="8"/>
        <v>24.2</v>
      </c>
      <c r="X21" s="193" t="s">
        <v>574</v>
      </c>
      <c r="AC21" s="413"/>
      <c r="AD21" s="301">
        <v>600175</v>
      </c>
      <c r="AE21" s="281" t="s">
        <v>483</v>
      </c>
    </row>
    <row r="22" spans="2:31" x14ac:dyDescent="0.25">
      <c r="F22" s="282" t="s">
        <v>587</v>
      </c>
      <c r="G22" s="316" t="s">
        <v>692</v>
      </c>
      <c r="H22" s="317" t="s">
        <v>724</v>
      </c>
      <c r="K22" s="283" t="s">
        <v>713</v>
      </c>
      <c r="L22" s="281" t="s">
        <v>591</v>
      </c>
      <c r="M22" s="305">
        <v>0</v>
      </c>
      <c r="N22" s="194">
        <f t="shared" si="0"/>
        <v>0</v>
      </c>
      <c r="O22" s="49" t="s">
        <v>613</v>
      </c>
      <c r="R22" s="304" t="s">
        <v>713</v>
      </c>
      <c r="S22" s="292" t="s">
        <v>591</v>
      </c>
      <c r="T22" s="292" t="str">
        <f t="shared" si="7"/>
        <v>6222 (4)/000223</v>
      </c>
      <c r="U22" s="293">
        <f t="shared" si="9"/>
        <v>0</v>
      </c>
      <c r="V22" s="303">
        <f t="shared" si="6"/>
        <v>0</v>
      </c>
      <c r="W22" s="306">
        <f t="shared" si="8"/>
        <v>0</v>
      </c>
      <c r="X22" s="193" t="s">
        <v>574</v>
      </c>
      <c r="AC22" s="410">
        <v>5700</v>
      </c>
      <c r="AD22" s="201">
        <v>5624</v>
      </c>
      <c r="AE22" s="302" t="s">
        <v>477</v>
      </c>
    </row>
    <row r="23" spans="2:31" x14ac:dyDescent="0.25">
      <c r="F23" s="282" t="s">
        <v>587</v>
      </c>
      <c r="G23" s="282" t="s">
        <v>689</v>
      </c>
      <c r="H23" s="282" t="s">
        <v>722</v>
      </c>
      <c r="K23" s="283" t="s">
        <v>690</v>
      </c>
      <c r="L23" s="281" t="s">
        <v>735</v>
      </c>
      <c r="M23" s="305">
        <v>40</v>
      </c>
      <c r="N23" s="194">
        <f>M23*121/100</f>
        <v>48.4</v>
      </c>
      <c r="O23" s="49" t="s">
        <v>613</v>
      </c>
      <c r="R23" s="304" t="s">
        <v>690</v>
      </c>
      <c r="S23" s="292" t="s">
        <v>735</v>
      </c>
      <c r="T23" s="292" t="str">
        <f>R23</f>
        <v>6223 (1)/000224</v>
      </c>
      <c r="U23" s="293">
        <f t="shared" si="9"/>
        <v>40</v>
      </c>
      <c r="V23" s="303">
        <f>U23*1.21</f>
        <v>48.4</v>
      </c>
      <c r="W23" s="306">
        <f>V23</f>
        <v>48.4</v>
      </c>
      <c r="X23" s="193" t="s">
        <v>574</v>
      </c>
      <c r="AC23" s="411"/>
      <c r="AD23" s="201">
        <v>5627</v>
      </c>
      <c r="AE23" s="302" t="s">
        <v>478</v>
      </c>
    </row>
    <row r="24" spans="2:31" x14ac:dyDescent="0.25">
      <c r="F24" s="282" t="s">
        <v>587</v>
      </c>
      <c r="G24" s="282" t="s">
        <v>680</v>
      </c>
      <c r="H24" s="282" t="s">
        <v>629</v>
      </c>
      <c r="K24" s="283" t="s">
        <v>691</v>
      </c>
      <c r="L24" s="281" t="s">
        <v>723</v>
      </c>
      <c r="M24" s="305">
        <v>20</v>
      </c>
      <c r="N24" s="194">
        <f>M24*121/100</f>
        <v>24.2</v>
      </c>
      <c r="O24" s="49" t="s">
        <v>613</v>
      </c>
      <c r="R24" s="304" t="s">
        <v>691</v>
      </c>
      <c r="S24" s="292" t="s">
        <v>723</v>
      </c>
      <c r="T24" s="292" t="str">
        <f>R24</f>
        <v>6223 (2)/000224</v>
      </c>
      <c r="U24" s="293">
        <f t="shared" si="9"/>
        <v>20</v>
      </c>
      <c r="V24" s="303">
        <f>U24*1.21</f>
        <v>24.2</v>
      </c>
      <c r="W24" s="306">
        <f>V24</f>
        <v>24.2</v>
      </c>
      <c r="X24" s="193" t="s">
        <v>574</v>
      </c>
      <c r="AC24" s="411"/>
      <c r="AD24" s="201">
        <v>5628</v>
      </c>
      <c r="AE24" s="302" t="s">
        <v>479</v>
      </c>
    </row>
    <row r="25" spans="2:31" x14ac:dyDescent="0.25">
      <c r="F25" s="282" t="s">
        <v>587</v>
      </c>
      <c r="G25" s="283" t="s">
        <v>683</v>
      </c>
      <c r="H25" s="282" t="s">
        <v>600</v>
      </c>
      <c r="K25" s="283" t="s">
        <v>692</v>
      </c>
      <c r="L25" s="281" t="s">
        <v>724</v>
      </c>
      <c r="M25" s="305">
        <v>12</v>
      </c>
      <c r="N25" s="194">
        <f t="shared" si="0"/>
        <v>14.52</v>
      </c>
      <c r="O25" s="49" t="s">
        <v>613</v>
      </c>
      <c r="R25" s="304" t="s">
        <v>692</v>
      </c>
      <c r="S25" s="292" t="s">
        <v>724</v>
      </c>
      <c r="T25" s="292" t="str">
        <f t="shared" si="7"/>
        <v>6223 (3)/000224</v>
      </c>
      <c r="U25" s="293">
        <f t="shared" ref="U25:U35" si="10">M25</f>
        <v>12</v>
      </c>
      <c r="V25" s="303">
        <f t="shared" si="6"/>
        <v>14.52</v>
      </c>
      <c r="W25" s="306">
        <f t="shared" si="8"/>
        <v>14.52</v>
      </c>
      <c r="X25" s="193" t="s">
        <v>574</v>
      </c>
      <c r="AC25" s="411"/>
      <c r="AD25" s="201">
        <v>5704</v>
      </c>
      <c r="AE25" s="302" t="s">
        <v>480</v>
      </c>
    </row>
    <row r="26" spans="2:31" x14ac:dyDescent="0.25">
      <c r="F26" s="282" t="s">
        <v>587</v>
      </c>
      <c r="G26" s="283" t="s">
        <v>684</v>
      </c>
      <c r="H26" s="282" t="s">
        <v>601</v>
      </c>
      <c r="K26" s="283" t="s">
        <v>726</v>
      </c>
      <c r="L26" s="281" t="s">
        <v>725</v>
      </c>
      <c r="M26" s="305">
        <v>0</v>
      </c>
      <c r="N26" s="194">
        <f t="shared" si="0"/>
        <v>0</v>
      </c>
      <c r="O26" s="49" t="s">
        <v>613</v>
      </c>
      <c r="R26" s="304" t="s">
        <v>726</v>
      </c>
      <c r="S26" s="292" t="s">
        <v>725</v>
      </c>
      <c r="T26" s="292" t="str">
        <f t="shared" si="7"/>
        <v>6223 (4)/000224</v>
      </c>
      <c r="U26" s="293">
        <f t="shared" si="10"/>
        <v>0</v>
      </c>
      <c r="V26" s="303">
        <f t="shared" si="6"/>
        <v>0</v>
      </c>
      <c r="W26" s="306">
        <f t="shared" si="8"/>
        <v>0</v>
      </c>
      <c r="X26" s="193" t="s">
        <v>574</v>
      </c>
      <c r="AC26" s="411"/>
      <c r="AD26" s="201">
        <v>14200</v>
      </c>
      <c r="AE26" s="302" t="s">
        <v>481</v>
      </c>
    </row>
    <row r="27" spans="2:31" x14ac:dyDescent="0.25">
      <c r="F27" s="282" t="s">
        <v>587</v>
      </c>
      <c r="G27" s="283" t="s">
        <v>681</v>
      </c>
      <c r="H27" s="282" t="s">
        <v>598</v>
      </c>
      <c r="K27" s="283" t="s">
        <v>694</v>
      </c>
      <c r="L27" s="281" t="s">
        <v>619</v>
      </c>
      <c r="M27" s="305">
        <v>10</v>
      </c>
      <c r="N27" s="194">
        <f t="shared" si="0"/>
        <v>12.1</v>
      </c>
      <c r="O27" s="49" t="s">
        <v>613</v>
      </c>
      <c r="R27" s="304" t="s">
        <v>618</v>
      </c>
      <c r="S27" s="292" t="s">
        <v>610</v>
      </c>
      <c r="T27" s="292" t="str">
        <f t="shared" si="7"/>
        <v>6224 (1)</v>
      </c>
      <c r="U27" s="293">
        <f t="shared" si="10"/>
        <v>10</v>
      </c>
      <c r="V27" s="303">
        <f t="shared" si="6"/>
        <v>12.1</v>
      </c>
      <c r="W27" s="306">
        <f t="shared" si="8"/>
        <v>12.1</v>
      </c>
      <c r="X27" s="193" t="s">
        <v>574</v>
      </c>
      <c r="AC27" s="411"/>
      <c r="AD27" s="201">
        <v>5624</v>
      </c>
      <c r="AE27" s="302" t="s">
        <v>477</v>
      </c>
    </row>
    <row r="28" spans="2:31" x14ac:dyDescent="0.25">
      <c r="F28" s="282" t="s">
        <v>587</v>
      </c>
      <c r="G28" s="283" t="s">
        <v>682</v>
      </c>
      <c r="H28" s="282" t="s">
        <v>599</v>
      </c>
      <c r="K28" s="283" t="s">
        <v>695</v>
      </c>
      <c r="L28" s="281" t="s">
        <v>621</v>
      </c>
      <c r="M28" s="305">
        <f>E91</f>
        <v>0</v>
      </c>
      <c r="N28" s="194">
        <f t="shared" si="0"/>
        <v>0</v>
      </c>
      <c r="O28" s="49" t="s">
        <v>613</v>
      </c>
      <c r="R28" s="304" t="s">
        <v>620</v>
      </c>
      <c r="S28" s="292" t="s">
        <v>609</v>
      </c>
      <c r="T28" s="292" t="str">
        <f t="shared" si="7"/>
        <v>6224 (2)</v>
      </c>
      <c r="U28" s="293">
        <f t="shared" si="10"/>
        <v>0</v>
      </c>
      <c r="V28" s="303">
        <f t="shared" si="6"/>
        <v>0</v>
      </c>
      <c r="W28" s="306">
        <f t="shared" si="8"/>
        <v>0</v>
      </c>
      <c r="X28" s="193" t="s">
        <v>574</v>
      </c>
      <c r="AC28" s="411"/>
      <c r="AD28" s="201">
        <v>5627</v>
      </c>
      <c r="AE28" s="302" t="s">
        <v>478</v>
      </c>
    </row>
    <row r="29" spans="2:31" x14ac:dyDescent="0.25">
      <c r="F29" s="282" t="s">
        <v>587</v>
      </c>
      <c r="G29" s="283" t="s">
        <v>616</v>
      </c>
      <c r="H29" s="282" t="s">
        <v>604</v>
      </c>
      <c r="K29" s="283" t="s">
        <v>697</v>
      </c>
      <c r="L29" s="281" t="s">
        <v>623</v>
      </c>
      <c r="M29" s="305">
        <v>10</v>
      </c>
      <c r="N29" s="194">
        <f t="shared" si="0"/>
        <v>12.1</v>
      </c>
      <c r="O29" s="49" t="s">
        <v>613</v>
      </c>
      <c r="R29" s="304" t="s">
        <v>622</v>
      </c>
      <c r="S29" s="292" t="s">
        <v>611</v>
      </c>
      <c r="T29" s="292" t="str">
        <f t="shared" si="7"/>
        <v>6226 (1)</v>
      </c>
      <c r="U29" s="293">
        <f t="shared" si="10"/>
        <v>10</v>
      </c>
      <c r="V29" s="303">
        <f t="shared" si="6"/>
        <v>12.1</v>
      </c>
      <c r="W29" s="306">
        <f t="shared" si="8"/>
        <v>12.1</v>
      </c>
      <c r="X29" s="193" t="s">
        <v>574</v>
      </c>
      <c r="AC29" s="412"/>
      <c r="AD29" s="201">
        <v>5658</v>
      </c>
      <c r="AE29" s="302" t="s">
        <v>482</v>
      </c>
    </row>
    <row r="30" spans="2:31" ht="15" customHeight="1" x14ac:dyDescent="0.25">
      <c r="F30" s="282" t="s">
        <v>587</v>
      </c>
      <c r="G30" s="283" t="s">
        <v>617</v>
      </c>
      <c r="H30" s="282" t="s">
        <v>605</v>
      </c>
      <c r="K30" s="283" t="s">
        <v>698</v>
      </c>
      <c r="L30" s="281" t="s">
        <v>612</v>
      </c>
      <c r="M30" s="305">
        <v>8</v>
      </c>
      <c r="N30" s="194">
        <f t="shared" si="0"/>
        <v>9.68</v>
      </c>
      <c r="O30" s="49" t="s">
        <v>613</v>
      </c>
      <c r="R30" s="304" t="s">
        <v>624</v>
      </c>
      <c r="S30" s="292" t="s">
        <v>612</v>
      </c>
      <c r="T30" s="292" t="str">
        <f t="shared" si="7"/>
        <v>6226 (2)</v>
      </c>
      <c r="U30" s="293">
        <f t="shared" si="10"/>
        <v>8</v>
      </c>
      <c r="V30" s="303">
        <f t="shared" si="6"/>
        <v>9.68</v>
      </c>
      <c r="W30" s="306">
        <f t="shared" si="8"/>
        <v>9.68</v>
      </c>
      <c r="X30" s="193" t="s">
        <v>574</v>
      </c>
      <c r="AC30" s="410">
        <v>5701</v>
      </c>
      <c r="AD30" s="201">
        <v>5240</v>
      </c>
      <c r="AE30" s="302" t="s">
        <v>448</v>
      </c>
    </row>
    <row r="31" spans="2:31" x14ac:dyDescent="0.25">
      <c r="F31" s="282" t="s">
        <v>587</v>
      </c>
      <c r="G31" s="283" t="s">
        <v>614</v>
      </c>
      <c r="H31" s="282" t="s">
        <v>602</v>
      </c>
      <c r="K31" s="321" t="s">
        <v>699</v>
      </c>
      <c r="L31" s="321" t="s">
        <v>732</v>
      </c>
      <c r="M31" s="288">
        <v>912.05</v>
      </c>
      <c r="N31" s="194">
        <f t="shared" si="0"/>
        <v>1103.5804999999998</v>
      </c>
      <c r="O31" s="49" t="s">
        <v>709</v>
      </c>
      <c r="R31" s="321" t="s">
        <v>699</v>
      </c>
      <c r="S31" s="321" t="s">
        <v>732</v>
      </c>
      <c r="T31" s="292" t="str">
        <f t="shared" si="7"/>
        <v>6227/000228</v>
      </c>
      <c r="U31" s="293">
        <f t="shared" si="10"/>
        <v>912.05</v>
      </c>
      <c r="V31" s="303">
        <f t="shared" si="6"/>
        <v>1103.5804999999998</v>
      </c>
      <c r="W31" s="306">
        <f t="shared" si="8"/>
        <v>1103.5804999999998</v>
      </c>
      <c r="X31" s="193" t="s">
        <v>574</v>
      </c>
      <c r="AC31" s="411"/>
      <c r="AD31" s="201">
        <v>5615</v>
      </c>
      <c r="AE31" s="302" t="s">
        <v>459</v>
      </c>
    </row>
    <row r="32" spans="2:31" x14ac:dyDescent="0.25">
      <c r="F32" s="282" t="s">
        <v>587</v>
      </c>
      <c r="G32" s="283" t="s">
        <v>615</v>
      </c>
      <c r="H32" s="282" t="s">
        <v>603</v>
      </c>
      <c r="K32" s="322" t="s">
        <v>700</v>
      </c>
      <c r="L32" s="287" t="s">
        <v>734</v>
      </c>
      <c r="M32" s="305">
        <v>45</v>
      </c>
      <c r="N32" s="194">
        <f>M32*121/100</f>
        <v>54.45</v>
      </c>
      <c r="O32" s="49" t="s">
        <v>613</v>
      </c>
      <c r="R32" s="322" t="s">
        <v>700</v>
      </c>
      <c r="S32" s="287" t="s">
        <v>734</v>
      </c>
      <c r="T32" s="292" t="str">
        <f>R32</f>
        <v>6227 (1)/000228</v>
      </c>
      <c r="U32" s="293">
        <f t="shared" si="10"/>
        <v>45</v>
      </c>
      <c r="V32" s="303">
        <f>U32*1.21</f>
        <v>54.449999999999996</v>
      </c>
      <c r="W32" s="306">
        <f>V32</f>
        <v>54.449999999999996</v>
      </c>
      <c r="X32" s="193" t="s">
        <v>574</v>
      </c>
      <c r="AC32" s="411"/>
      <c r="AD32" s="201">
        <v>5616</v>
      </c>
      <c r="AE32" s="302" t="s">
        <v>460</v>
      </c>
    </row>
    <row r="33" spans="6:31" x14ac:dyDescent="0.25">
      <c r="F33" s="282" t="s">
        <v>587</v>
      </c>
      <c r="G33" s="283" t="s">
        <v>697</v>
      </c>
      <c r="H33" s="282" t="s">
        <v>623</v>
      </c>
      <c r="K33" s="322" t="s">
        <v>701</v>
      </c>
      <c r="L33" s="321" t="s">
        <v>594</v>
      </c>
      <c r="M33" s="305">
        <v>30</v>
      </c>
      <c r="N33" s="194">
        <f t="shared" si="0"/>
        <v>36.299999999999997</v>
      </c>
      <c r="O33" s="49" t="s">
        <v>613</v>
      </c>
      <c r="R33" s="322" t="s">
        <v>701</v>
      </c>
      <c r="S33" s="321" t="s">
        <v>594</v>
      </c>
      <c r="T33" s="292" t="str">
        <f t="shared" si="7"/>
        <v>6227 (2)/000228</v>
      </c>
      <c r="U33" s="293">
        <f t="shared" si="10"/>
        <v>30</v>
      </c>
      <c r="V33" s="303">
        <f t="shared" si="6"/>
        <v>36.299999999999997</v>
      </c>
      <c r="W33" s="306">
        <f t="shared" si="8"/>
        <v>36.299999999999997</v>
      </c>
      <c r="X33" s="193" t="s">
        <v>574</v>
      </c>
      <c r="AC33" s="411"/>
      <c r="AD33" s="201">
        <v>5619</v>
      </c>
      <c r="AE33" s="302" t="s">
        <v>462</v>
      </c>
    </row>
    <row r="34" spans="6:31" x14ac:dyDescent="0.25">
      <c r="F34" s="282" t="s">
        <v>587</v>
      </c>
      <c r="G34" s="283" t="s">
        <v>698</v>
      </c>
      <c r="H34" s="282" t="s">
        <v>612</v>
      </c>
      <c r="K34" s="322" t="s">
        <v>702</v>
      </c>
      <c r="L34" s="321" t="s">
        <v>595</v>
      </c>
      <c r="M34" s="305">
        <v>20</v>
      </c>
      <c r="N34" s="194">
        <f t="shared" si="0"/>
        <v>24.2</v>
      </c>
      <c r="O34" s="49" t="s">
        <v>613</v>
      </c>
      <c r="R34" s="322" t="s">
        <v>702</v>
      </c>
      <c r="S34" s="321" t="s">
        <v>595</v>
      </c>
      <c r="T34" s="292" t="str">
        <f t="shared" si="7"/>
        <v>6227 (3)/000228</v>
      </c>
      <c r="U34" s="293">
        <f t="shared" si="10"/>
        <v>20</v>
      </c>
      <c r="V34" s="303">
        <f t="shared" si="6"/>
        <v>24.2</v>
      </c>
      <c r="W34" s="306">
        <f t="shared" si="8"/>
        <v>24.2</v>
      </c>
      <c r="X34" s="193" t="s">
        <v>574</v>
      </c>
      <c r="AC34" s="411"/>
      <c r="AD34" s="201">
        <v>5620</v>
      </c>
      <c r="AE34" s="302" t="s">
        <v>463</v>
      </c>
    </row>
    <row r="35" spans="6:31" x14ac:dyDescent="0.25">
      <c r="F35" s="282" t="s">
        <v>586</v>
      </c>
      <c r="G35" s="282">
        <v>7040</v>
      </c>
      <c r="H35" s="282" t="s">
        <v>571</v>
      </c>
      <c r="K35" s="322" t="s">
        <v>731</v>
      </c>
      <c r="L35" s="321" t="s">
        <v>597</v>
      </c>
      <c r="M35" s="305">
        <v>0</v>
      </c>
      <c r="N35" s="194">
        <f t="shared" si="0"/>
        <v>0</v>
      </c>
      <c r="O35" s="49" t="s">
        <v>613</v>
      </c>
      <c r="R35" s="322" t="s">
        <v>731</v>
      </c>
      <c r="S35" s="321" t="s">
        <v>597</v>
      </c>
      <c r="T35" s="292" t="str">
        <f t="shared" si="7"/>
        <v>6227 (4)/000228</v>
      </c>
      <c r="U35" s="293">
        <f t="shared" si="10"/>
        <v>0</v>
      </c>
      <c r="V35" s="303">
        <f t="shared" si="6"/>
        <v>0</v>
      </c>
      <c r="W35" s="306">
        <f t="shared" si="8"/>
        <v>0</v>
      </c>
      <c r="X35" s="193" t="s">
        <v>574</v>
      </c>
      <c r="AC35" s="411"/>
      <c r="AD35" s="201">
        <v>5623</v>
      </c>
      <c r="AE35" s="302" t="s">
        <v>464</v>
      </c>
    </row>
    <row r="36" spans="6:31" x14ac:dyDescent="0.25">
      <c r="F36" s="282" t="s">
        <v>586</v>
      </c>
      <c r="G36" s="282">
        <v>1050</v>
      </c>
      <c r="H36" s="282" t="s">
        <v>567</v>
      </c>
      <c r="K36" s="304" t="s">
        <v>614</v>
      </c>
      <c r="L36" s="281" t="s">
        <v>602</v>
      </c>
      <c r="M36" s="305">
        <v>15</v>
      </c>
      <c r="N36" s="194">
        <f t="shared" si="0"/>
        <v>18.149999999999999</v>
      </c>
      <c r="O36" s="49" t="s">
        <v>613</v>
      </c>
      <c r="R36" s="304" t="s">
        <v>614</v>
      </c>
      <c r="S36" s="292" t="s">
        <v>602</v>
      </c>
      <c r="T36" s="292" t="str">
        <f t="shared" si="7"/>
        <v>6220 (1)</v>
      </c>
      <c r="U36" s="293">
        <f t="shared" ref="U36:U61" si="11">M36</f>
        <v>15</v>
      </c>
      <c r="V36" s="303">
        <f t="shared" si="6"/>
        <v>18.149999999999999</v>
      </c>
      <c r="W36" s="306">
        <f t="shared" si="8"/>
        <v>18.149999999999999</v>
      </c>
      <c r="X36" s="193" t="s">
        <v>574</v>
      </c>
      <c r="AC36" s="411"/>
      <c r="AD36" s="201">
        <v>5626</v>
      </c>
      <c r="AE36" s="302" t="s">
        <v>465</v>
      </c>
    </row>
    <row r="37" spans="6:31" x14ac:dyDescent="0.25">
      <c r="F37" s="282" t="s">
        <v>586</v>
      </c>
      <c r="G37" s="282">
        <v>1304</v>
      </c>
      <c r="H37" s="282" t="s">
        <v>568</v>
      </c>
      <c r="K37" s="304" t="s">
        <v>615</v>
      </c>
      <c r="L37" s="281" t="s">
        <v>603</v>
      </c>
      <c r="M37" s="305">
        <v>0</v>
      </c>
      <c r="N37" s="194">
        <f t="shared" si="0"/>
        <v>0</v>
      </c>
      <c r="O37" s="49" t="s">
        <v>613</v>
      </c>
      <c r="R37" s="304" t="s">
        <v>615</v>
      </c>
      <c r="S37" s="281" t="s">
        <v>603</v>
      </c>
      <c r="T37" s="292" t="str">
        <f t="shared" si="7"/>
        <v>6220 (2)</v>
      </c>
      <c r="U37" s="293">
        <f t="shared" si="11"/>
        <v>0</v>
      </c>
      <c r="V37" s="307">
        <f t="shared" si="6"/>
        <v>0</v>
      </c>
      <c r="W37" s="307">
        <f t="shared" si="8"/>
        <v>0</v>
      </c>
      <c r="X37" s="193" t="s">
        <v>574</v>
      </c>
      <c r="AC37" s="411"/>
      <c r="AD37" s="201">
        <v>5632</v>
      </c>
      <c r="AE37" s="302" t="s">
        <v>466</v>
      </c>
    </row>
    <row r="38" spans="6:31" x14ac:dyDescent="0.25">
      <c r="F38" s="282" t="s">
        <v>586</v>
      </c>
      <c r="G38" s="284" t="s">
        <v>676</v>
      </c>
      <c r="H38" s="284" t="s">
        <v>677</v>
      </c>
      <c r="K38" s="304" t="s">
        <v>616</v>
      </c>
      <c r="L38" s="281" t="s">
        <v>604</v>
      </c>
      <c r="M38" s="305">
        <v>50</v>
      </c>
      <c r="N38" s="194">
        <f t="shared" si="0"/>
        <v>60.5</v>
      </c>
      <c r="O38" s="49" t="s">
        <v>613</v>
      </c>
      <c r="R38" s="304" t="s">
        <v>616</v>
      </c>
      <c r="S38" s="281" t="s">
        <v>604</v>
      </c>
      <c r="T38" s="292" t="str">
        <f t="shared" si="7"/>
        <v>6220 (3)</v>
      </c>
      <c r="U38" s="293">
        <f t="shared" si="11"/>
        <v>50</v>
      </c>
      <c r="V38" s="307">
        <f t="shared" si="6"/>
        <v>60.5</v>
      </c>
      <c r="W38" s="307">
        <f t="shared" si="8"/>
        <v>60.5</v>
      </c>
      <c r="X38" s="193" t="s">
        <v>574</v>
      </c>
      <c r="AC38" s="411"/>
      <c r="AD38" s="201">
        <v>5633</v>
      </c>
      <c r="AE38" s="302" t="s">
        <v>467</v>
      </c>
    </row>
    <row r="39" spans="6:31" x14ac:dyDescent="0.25">
      <c r="F39" s="282" t="s">
        <v>586</v>
      </c>
      <c r="G39" s="282">
        <v>5657</v>
      </c>
      <c r="H39" s="282" t="s">
        <v>416</v>
      </c>
      <c r="K39" s="304" t="s">
        <v>617</v>
      </c>
      <c r="L39" s="281" t="s">
        <v>605</v>
      </c>
      <c r="M39" s="305">
        <v>30</v>
      </c>
      <c r="N39" s="194">
        <f t="shared" ref="N39:N56" si="12">M39*121/100</f>
        <v>36.299999999999997</v>
      </c>
      <c r="O39" s="49" t="s">
        <v>613</v>
      </c>
      <c r="R39" s="304" t="s">
        <v>617</v>
      </c>
      <c r="S39" s="281" t="s">
        <v>605</v>
      </c>
      <c r="T39" s="292" t="str">
        <f t="shared" si="7"/>
        <v>6220 (4)</v>
      </c>
      <c r="U39" s="293">
        <f t="shared" si="11"/>
        <v>30</v>
      </c>
      <c r="V39" s="307">
        <f t="shared" si="6"/>
        <v>36.299999999999997</v>
      </c>
      <c r="W39" s="307">
        <f t="shared" si="8"/>
        <v>36.299999999999997</v>
      </c>
      <c r="X39" s="193" t="s">
        <v>574</v>
      </c>
      <c r="AC39" s="411"/>
      <c r="AD39" s="201">
        <v>5634</v>
      </c>
      <c r="AE39" s="302" t="s">
        <v>468</v>
      </c>
    </row>
    <row r="40" spans="6:31" x14ac:dyDescent="0.25">
      <c r="F40" s="282" t="s">
        <v>586</v>
      </c>
      <c r="G40" s="282">
        <v>1051</v>
      </c>
      <c r="H40" s="282" t="s">
        <v>672</v>
      </c>
      <c r="K40" s="283">
        <v>111</v>
      </c>
      <c r="L40" s="282" t="s">
        <v>630</v>
      </c>
      <c r="M40" s="203">
        <v>25</v>
      </c>
      <c r="N40" s="194">
        <f t="shared" si="12"/>
        <v>30.25</v>
      </c>
      <c r="O40" s="49" t="s">
        <v>632</v>
      </c>
      <c r="R40" s="283">
        <v>111</v>
      </c>
      <c r="S40" s="282" t="s">
        <v>630</v>
      </c>
      <c r="T40" s="292">
        <f t="shared" si="7"/>
        <v>111</v>
      </c>
      <c r="U40" s="293">
        <f t="shared" si="11"/>
        <v>25</v>
      </c>
      <c r="V40" s="303">
        <f t="shared" si="6"/>
        <v>30.25</v>
      </c>
      <c r="W40" s="307">
        <f t="shared" si="8"/>
        <v>30.25</v>
      </c>
      <c r="X40" s="193" t="s">
        <v>574</v>
      </c>
      <c r="AC40" s="411"/>
      <c r="AD40" s="201">
        <v>5636</v>
      </c>
      <c r="AE40" s="302" t="s">
        <v>469</v>
      </c>
    </row>
    <row r="41" spans="6:31" x14ac:dyDescent="0.25">
      <c r="F41" s="49" t="s">
        <v>586</v>
      </c>
      <c r="G41" s="282">
        <v>5201</v>
      </c>
      <c r="H41" s="319" t="s">
        <v>712</v>
      </c>
      <c r="K41" s="283">
        <v>1111</v>
      </c>
      <c r="L41" s="282" t="s">
        <v>631</v>
      </c>
      <c r="M41" s="203">
        <v>0</v>
      </c>
      <c r="N41" s="194">
        <f t="shared" si="12"/>
        <v>0</v>
      </c>
      <c r="O41" s="49" t="s">
        <v>632</v>
      </c>
      <c r="R41" s="283">
        <v>1111</v>
      </c>
      <c r="S41" s="282" t="s">
        <v>631</v>
      </c>
      <c r="T41" s="292">
        <f t="shared" si="7"/>
        <v>1111</v>
      </c>
      <c r="U41" s="293">
        <f t="shared" si="11"/>
        <v>0</v>
      </c>
      <c r="V41" s="303">
        <f t="shared" si="6"/>
        <v>0</v>
      </c>
      <c r="W41" s="307">
        <f t="shared" si="8"/>
        <v>0</v>
      </c>
      <c r="X41" s="193" t="s">
        <v>574</v>
      </c>
      <c r="AC41" s="411"/>
      <c r="AD41" s="201">
        <v>5639</v>
      </c>
      <c r="AE41" s="302" t="s">
        <v>470</v>
      </c>
    </row>
    <row r="42" spans="6:31" x14ac:dyDescent="0.25">
      <c r="F42" s="282" t="s">
        <v>586</v>
      </c>
      <c r="G42" s="282" t="s">
        <v>651</v>
      </c>
      <c r="H42" s="282" t="s">
        <v>650</v>
      </c>
      <c r="K42" s="49" t="s">
        <v>651</v>
      </c>
      <c r="L42" s="49" t="s">
        <v>650</v>
      </c>
      <c r="M42" s="203">
        <v>8.68</v>
      </c>
      <c r="N42" s="288">
        <f t="shared" si="12"/>
        <v>10.502800000000001</v>
      </c>
      <c r="O42" s="49" t="s">
        <v>574</v>
      </c>
      <c r="R42" s="49" t="s">
        <v>651</v>
      </c>
      <c r="S42" s="49" t="s">
        <v>650</v>
      </c>
      <c r="T42" s="292" t="str">
        <f t="shared" si="7"/>
        <v>005200/000200</v>
      </c>
      <c r="U42" s="293">
        <f t="shared" si="11"/>
        <v>8.68</v>
      </c>
      <c r="V42" s="303">
        <f>U42*1.21</f>
        <v>10.502799999999999</v>
      </c>
      <c r="W42" s="307">
        <f t="shared" si="8"/>
        <v>10.502799999999999</v>
      </c>
      <c r="X42" s="193" t="s">
        <v>574</v>
      </c>
      <c r="AC42" s="411"/>
      <c r="AD42" s="201">
        <v>5640</v>
      </c>
      <c r="AE42" s="302" t="s">
        <v>471</v>
      </c>
    </row>
    <row r="43" spans="6:31" x14ac:dyDescent="0.25">
      <c r="F43" s="282" t="s">
        <v>586</v>
      </c>
      <c r="G43" s="282" t="s">
        <v>570</v>
      </c>
      <c r="H43" s="282" t="s">
        <v>572</v>
      </c>
      <c r="K43" s="49">
        <v>8324</v>
      </c>
      <c r="L43" s="308" t="s">
        <v>652</v>
      </c>
      <c r="M43" s="309">
        <v>0.26355421686746988</v>
      </c>
      <c r="N43" s="288">
        <f t="shared" si="12"/>
        <v>0.31890060240963858</v>
      </c>
      <c r="O43" s="49" t="s">
        <v>574</v>
      </c>
      <c r="R43" s="49">
        <v>8324</v>
      </c>
      <c r="S43" s="308" t="s">
        <v>652</v>
      </c>
      <c r="T43" s="292">
        <f t="shared" si="7"/>
        <v>8324</v>
      </c>
      <c r="U43" s="293">
        <f t="shared" si="11"/>
        <v>0.26355421686746988</v>
      </c>
      <c r="V43" s="303">
        <f t="shared" si="6"/>
        <v>0.31890060240963852</v>
      </c>
      <c r="W43" s="307">
        <f t="shared" si="8"/>
        <v>0.31890060240963852</v>
      </c>
      <c r="X43" s="193" t="s">
        <v>574</v>
      </c>
      <c r="AC43" s="411"/>
      <c r="AD43" s="201">
        <v>5641</v>
      </c>
      <c r="AE43" s="302" t="s">
        <v>472</v>
      </c>
    </row>
    <row r="44" spans="6:31" x14ac:dyDescent="0.25">
      <c r="F44" s="49" t="s">
        <v>586</v>
      </c>
      <c r="G44" s="49">
        <v>5212</v>
      </c>
      <c r="H44" s="49" t="s">
        <v>737</v>
      </c>
      <c r="K44" s="49">
        <v>8319</v>
      </c>
      <c r="L44" s="308" t="s">
        <v>653</v>
      </c>
      <c r="M44" s="309">
        <v>0.26355421686746988</v>
      </c>
      <c r="N44" s="288">
        <f t="shared" si="12"/>
        <v>0.31890060240963858</v>
      </c>
      <c r="O44" s="49" t="s">
        <v>574</v>
      </c>
      <c r="R44" s="49">
        <v>8319</v>
      </c>
      <c r="S44" s="308" t="s">
        <v>653</v>
      </c>
      <c r="T44" s="292">
        <f t="shared" si="7"/>
        <v>8319</v>
      </c>
      <c r="U44" s="293">
        <f t="shared" si="11"/>
        <v>0.26355421686746988</v>
      </c>
      <c r="V44" s="303">
        <f t="shared" si="6"/>
        <v>0.31890060240963852</v>
      </c>
      <c r="W44" s="307">
        <f t="shared" si="8"/>
        <v>0.31890060240963852</v>
      </c>
      <c r="X44" s="193" t="s">
        <v>574</v>
      </c>
      <c r="AC44" s="411"/>
      <c r="AD44" s="201">
        <v>5701</v>
      </c>
      <c r="AE44" s="302" t="s">
        <v>345</v>
      </c>
    </row>
    <row r="45" spans="6:31" x14ac:dyDescent="0.25">
      <c r="F45" s="282" t="s">
        <v>586</v>
      </c>
      <c r="G45" s="49">
        <v>2015</v>
      </c>
      <c r="H45" s="49" t="s">
        <v>738</v>
      </c>
      <c r="K45" s="49">
        <v>8313</v>
      </c>
      <c r="L45" s="308" t="s">
        <v>654</v>
      </c>
      <c r="M45" s="309">
        <v>0.292516218721038</v>
      </c>
      <c r="N45" s="288">
        <f t="shared" si="12"/>
        <v>0.35394462465245596</v>
      </c>
      <c r="O45" s="49" t="s">
        <v>574</v>
      </c>
      <c r="R45" s="49">
        <v>8313</v>
      </c>
      <c r="S45" s="308" t="s">
        <v>654</v>
      </c>
      <c r="T45" s="292">
        <f t="shared" si="7"/>
        <v>8313</v>
      </c>
      <c r="U45" s="293">
        <f t="shared" si="11"/>
        <v>0.292516218721038</v>
      </c>
      <c r="V45" s="303">
        <f t="shared" si="6"/>
        <v>0.35394462465245596</v>
      </c>
      <c r="W45" s="192">
        <f t="shared" si="8"/>
        <v>0.35394462465245596</v>
      </c>
      <c r="X45" s="193" t="s">
        <v>574</v>
      </c>
      <c r="AC45" s="411"/>
      <c r="AD45" s="201">
        <v>9999</v>
      </c>
      <c r="AE45" s="302" t="s">
        <v>475</v>
      </c>
    </row>
    <row r="46" spans="6:31" x14ac:dyDescent="0.25">
      <c r="F46" s="282" t="s">
        <v>586</v>
      </c>
      <c r="G46" s="49">
        <v>2016</v>
      </c>
      <c r="H46" s="49" t="s">
        <v>739</v>
      </c>
      <c r="K46" s="49">
        <v>8303</v>
      </c>
      <c r="L46" s="308" t="s">
        <v>655</v>
      </c>
      <c r="M46" s="309">
        <v>0.292516218721038</v>
      </c>
      <c r="N46" s="288">
        <f t="shared" si="12"/>
        <v>0.35394462465245596</v>
      </c>
      <c r="O46" s="49" t="s">
        <v>574</v>
      </c>
      <c r="R46" s="49">
        <v>8303</v>
      </c>
      <c r="S46" s="308" t="s">
        <v>655</v>
      </c>
      <c r="T46" s="292">
        <f t="shared" si="7"/>
        <v>8303</v>
      </c>
      <c r="U46" s="293">
        <f t="shared" si="11"/>
        <v>0.292516218721038</v>
      </c>
      <c r="V46" s="303">
        <f t="shared" si="6"/>
        <v>0.35394462465245596</v>
      </c>
      <c r="W46" s="306">
        <f t="shared" si="8"/>
        <v>0.35394462465245596</v>
      </c>
      <c r="X46" s="193" t="s">
        <v>574</v>
      </c>
      <c r="AC46" s="411"/>
      <c r="AD46" s="201">
        <v>5647</v>
      </c>
      <c r="AE46" s="302" t="s">
        <v>476</v>
      </c>
    </row>
    <row r="47" spans="6:31" x14ac:dyDescent="0.25">
      <c r="F47" s="282" t="s">
        <v>586</v>
      </c>
      <c r="G47" s="49">
        <v>2017</v>
      </c>
      <c r="H47" s="49" t="s">
        <v>740</v>
      </c>
      <c r="K47" s="49">
        <v>8311</v>
      </c>
      <c r="L47" s="308" t="s">
        <v>656</v>
      </c>
      <c r="M47" s="309">
        <v>0.292516218721038</v>
      </c>
      <c r="N47" s="288">
        <f t="shared" si="12"/>
        <v>0.35394462465245596</v>
      </c>
      <c r="O47" s="49" t="s">
        <v>574</v>
      </c>
      <c r="R47" s="49">
        <v>8311</v>
      </c>
      <c r="S47" s="308" t="s">
        <v>656</v>
      </c>
      <c r="T47" s="292">
        <f t="shared" si="7"/>
        <v>8311</v>
      </c>
      <c r="U47" s="293">
        <f t="shared" si="11"/>
        <v>0.292516218721038</v>
      </c>
      <c r="V47" s="303">
        <f t="shared" si="6"/>
        <v>0.35394462465245596</v>
      </c>
      <c r="W47" s="306">
        <f t="shared" si="8"/>
        <v>0.35394462465245596</v>
      </c>
      <c r="X47" s="193" t="s">
        <v>574</v>
      </c>
      <c r="AC47" s="412"/>
      <c r="AD47" s="201">
        <v>5643</v>
      </c>
      <c r="AE47" s="302" t="s">
        <v>473</v>
      </c>
    </row>
    <row r="48" spans="6:31" x14ac:dyDescent="0.25">
      <c r="F48" s="282" t="s">
        <v>586</v>
      </c>
      <c r="G48" s="49">
        <v>2018</v>
      </c>
      <c r="H48" s="49" t="s">
        <v>741</v>
      </c>
      <c r="K48" s="49">
        <v>8305</v>
      </c>
      <c r="L48" s="308" t="s">
        <v>657</v>
      </c>
      <c r="M48" s="309">
        <v>0.46339202965708992</v>
      </c>
      <c r="N48" s="288">
        <f t="shared" si="12"/>
        <v>0.56070435588507872</v>
      </c>
      <c r="O48" s="49" t="s">
        <v>574</v>
      </c>
      <c r="R48" s="49">
        <v>8305</v>
      </c>
      <c r="S48" s="308" t="s">
        <v>657</v>
      </c>
      <c r="T48" s="292">
        <f t="shared" si="7"/>
        <v>8305</v>
      </c>
      <c r="U48" s="293">
        <f t="shared" si="11"/>
        <v>0.46339202965708992</v>
      </c>
      <c r="V48" s="303">
        <f t="shared" si="6"/>
        <v>0.56070435588507883</v>
      </c>
      <c r="W48" s="306">
        <f t="shared" si="8"/>
        <v>0.56070435588507883</v>
      </c>
      <c r="X48" s="193" t="s">
        <v>574</v>
      </c>
      <c r="AC48" s="410">
        <v>5702</v>
      </c>
      <c r="AD48" s="201">
        <v>5521</v>
      </c>
      <c r="AE48" s="302" t="s">
        <v>443</v>
      </c>
    </row>
    <row r="49" spans="6:31" x14ac:dyDescent="0.25">
      <c r="F49" s="282" t="s">
        <v>586</v>
      </c>
      <c r="G49" s="49" t="s">
        <v>742</v>
      </c>
      <c r="H49" s="49" t="s">
        <v>743</v>
      </c>
      <c r="K49" s="49">
        <v>8304</v>
      </c>
      <c r="L49" s="308" t="s">
        <v>658</v>
      </c>
      <c r="M49" s="309">
        <v>0.46339202965708992</v>
      </c>
      <c r="N49" s="288">
        <f t="shared" si="12"/>
        <v>0.56070435588507872</v>
      </c>
      <c r="O49" s="49" t="s">
        <v>574</v>
      </c>
      <c r="R49" s="49">
        <v>8304</v>
      </c>
      <c r="S49" s="308" t="s">
        <v>658</v>
      </c>
      <c r="T49" s="292">
        <f t="shared" si="7"/>
        <v>8304</v>
      </c>
      <c r="U49" s="293">
        <f t="shared" si="11"/>
        <v>0.46339202965708992</v>
      </c>
      <c r="V49" s="303">
        <f t="shared" si="6"/>
        <v>0.56070435588507883</v>
      </c>
      <c r="W49" s="306">
        <f t="shared" si="8"/>
        <v>0.56070435588507883</v>
      </c>
      <c r="X49" s="193" t="s">
        <v>574</v>
      </c>
      <c r="AC49" s="411"/>
      <c r="AD49" s="201">
        <v>5600</v>
      </c>
      <c r="AE49" s="302" t="s">
        <v>444</v>
      </c>
    </row>
    <row r="50" spans="6:31" x14ac:dyDescent="0.25">
      <c r="F50" s="282" t="s">
        <v>585</v>
      </c>
      <c r="G50" s="282">
        <v>7040</v>
      </c>
      <c r="H50" s="282" t="s">
        <v>571</v>
      </c>
      <c r="K50" s="49">
        <v>8312</v>
      </c>
      <c r="L50" s="308" t="s">
        <v>659</v>
      </c>
      <c r="M50" s="309">
        <v>0.46339202965708992</v>
      </c>
      <c r="N50" s="288">
        <f t="shared" si="12"/>
        <v>0.56070435588507872</v>
      </c>
      <c r="O50" s="49" t="s">
        <v>574</v>
      </c>
      <c r="R50" s="49">
        <v>8312</v>
      </c>
      <c r="S50" s="308" t="s">
        <v>659</v>
      </c>
      <c r="T50" s="292">
        <f t="shared" si="7"/>
        <v>8312</v>
      </c>
      <c r="U50" s="293">
        <f t="shared" si="11"/>
        <v>0.46339202965708992</v>
      </c>
      <c r="V50" s="303">
        <f t="shared" si="6"/>
        <v>0.56070435588507883</v>
      </c>
      <c r="W50" s="306">
        <f t="shared" si="8"/>
        <v>0.56070435588507883</v>
      </c>
      <c r="X50" s="193" t="s">
        <v>574</v>
      </c>
      <c r="AC50" s="411"/>
      <c r="AD50" s="201">
        <v>5601</v>
      </c>
      <c r="AE50" s="302" t="s">
        <v>445</v>
      </c>
    </row>
    <row r="51" spans="6:31" x14ac:dyDescent="0.25">
      <c r="F51" s="282" t="s">
        <v>585</v>
      </c>
      <c r="G51" s="282">
        <v>1050</v>
      </c>
      <c r="H51" s="282" t="s">
        <v>567</v>
      </c>
      <c r="K51" s="49">
        <v>8315</v>
      </c>
      <c r="L51" s="308" t="s">
        <v>660</v>
      </c>
      <c r="M51" s="309">
        <v>0.46339202965708992</v>
      </c>
      <c r="N51" s="288">
        <f t="shared" si="12"/>
        <v>0.56070435588507872</v>
      </c>
      <c r="O51" s="49" t="s">
        <v>574</v>
      </c>
      <c r="R51" s="49">
        <v>8315</v>
      </c>
      <c r="S51" s="308" t="s">
        <v>660</v>
      </c>
      <c r="T51" s="292">
        <f t="shared" si="7"/>
        <v>8315</v>
      </c>
      <c r="U51" s="293">
        <f t="shared" si="11"/>
        <v>0.46339202965708992</v>
      </c>
      <c r="V51" s="303">
        <f t="shared" si="6"/>
        <v>0.56070435588507883</v>
      </c>
      <c r="W51" s="306">
        <f t="shared" si="8"/>
        <v>0.56070435588507883</v>
      </c>
      <c r="X51" s="193" t="s">
        <v>574</v>
      </c>
      <c r="AC51" s="411"/>
      <c r="AD51" s="201">
        <v>5614</v>
      </c>
      <c r="AE51" s="302" t="s">
        <v>446</v>
      </c>
    </row>
    <row r="52" spans="6:31" x14ac:dyDescent="0.25">
      <c r="F52" s="282" t="s">
        <v>585</v>
      </c>
      <c r="G52" s="282">
        <v>8323</v>
      </c>
      <c r="H52" s="286" t="s">
        <v>665</v>
      </c>
      <c r="K52" s="49">
        <v>8314</v>
      </c>
      <c r="L52" s="308" t="s">
        <v>661</v>
      </c>
      <c r="M52" s="309">
        <v>0.46339202965708992</v>
      </c>
      <c r="N52" s="288">
        <f t="shared" si="12"/>
        <v>0.56070435588507872</v>
      </c>
      <c r="O52" s="49" t="s">
        <v>574</v>
      </c>
      <c r="R52" s="49">
        <v>8314</v>
      </c>
      <c r="S52" s="308" t="s">
        <v>661</v>
      </c>
      <c r="T52" s="292">
        <f t="shared" si="7"/>
        <v>8314</v>
      </c>
      <c r="U52" s="293">
        <f t="shared" si="11"/>
        <v>0.46339202965708992</v>
      </c>
      <c r="V52" s="303">
        <f t="shared" si="6"/>
        <v>0.56070435588507883</v>
      </c>
      <c r="W52" s="306">
        <f t="shared" si="8"/>
        <v>0.56070435588507883</v>
      </c>
      <c r="X52" s="193" t="s">
        <v>574</v>
      </c>
      <c r="AC52" s="411"/>
      <c r="AD52" s="201">
        <v>5617</v>
      </c>
      <c r="AE52" s="302" t="s">
        <v>447</v>
      </c>
    </row>
    <row r="53" spans="6:31" x14ac:dyDescent="0.25">
      <c r="F53" s="282" t="s">
        <v>585</v>
      </c>
      <c r="G53" s="282">
        <v>8321</v>
      </c>
      <c r="H53" s="286" t="s">
        <v>664</v>
      </c>
      <c r="K53" s="49">
        <v>8317</v>
      </c>
      <c r="L53" s="308" t="s">
        <v>662</v>
      </c>
      <c r="M53" s="309">
        <v>0.70956904541241894</v>
      </c>
      <c r="N53" s="288">
        <f t="shared" si="12"/>
        <v>0.85857854494902697</v>
      </c>
      <c r="O53" s="49" t="s">
        <v>574</v>
      </c>
      <c r="R53" s="49">
        <v>8317</v>
      </c>
      <c r="S53" s="308" t="s">
        <v>662</v>
      </c>
      <c r="T53" s="292">
        <f t="shared" si="7"/>
        <v>8317</v>
      </c>
      <c r="U53" s="293">
        <f t="shared" si="11"/>
        <v>0.70956904541241894</v>
      </c>
      <c r="V53" s="303">
        <f t="shared" si="6"/>
        <v>0.85857854494902686</v>
      </c>
      <c r="W53" s="306">
        <f t="shared" si="8"/>
        <v>0.85857854494902686</v>
      </c>
      <c r="X53" s="193" t="s">
        <v>574</v>
      </c>
      <c r="AC53" s="412"/>
      <c r="AD53" s="201">
        <v>5702</v>
      </c>
      <c r="AE53" s="302" t="s">
        <v>343</v>
      </c>
    </row>
    <row r="54" spans="6:31" x14ac:dyDescent="0.25">
      <c r="F54" s="282" t="s">
        <v>585</v>
      </c>
      <c r="G54" s="282">
        <v>8311</v>
      </c>
      <c r="H54" s="286" t="s">
        <v>656</v>
      </c>
      <c r="K54" s="49">
        <v>8316</v>
      </c>
      <c r="L54" s="308" t="s">
        <v>663</v>
      </c>
      <c r="M54" s="309">
        <v>0.70956904541241894</v>
      </c>
      <c r="N54" s="288">
        <f t="shared" si="12"/>
        <v>0.85857854494902697</v>
      </c>
      <c r="O54" s="49" t="s">
        <v>574</v>
      </c>
      <c r="R54" s="49">
        <v>8316</v>
      </c>
      <c r="S54" s="308" t="s">
        <v>663</v>
      </c>
      <c r="T54" s="292">
        <f t="shared" si="7"/>
        <v>8316</v>
      </c>
      <c r="U54" s="293">
        <f t="shared" si="11"/>
        <v>0.70956904541241894</v>
      </c>
      <c r="V54" s="192">
        <f t="shared" si="6"/>
        <v>0.85857854494902686</v>
      </c>
      <c r="W54" s="306">
        <f t="shared" si="8"/>
        <v>0.85857854494902686</v>
      </c>
      <c r="X54" s="193" t="s">
        <v>574</v>
      </c>
      <c r="AC54" s="410">
        <v>5703</v>
      </c>
      <c r="AD54" s="201">
        <v>5618</v>
      </c>
      <c r="AE54" s="302" t="s">
        <v>461</v>
      </c>
    </row>
    <row r="55" spans="6:31" x14ac:dyDescent="0.25">
      <c r="F55" s="282" t="s">
        <v>585</v>
      </c>
      <c r="G55" s="282">
        <v>8312</v>
      </c>
      <c r="H55" s="286" t="s">
        <v>659</v>
      </c>
      <c r="K55" s="49">
        <v>8321</v>
      </c>
      <c r="L55" s="308" t="s">
        <v>664</v>
      </c>
      <c r="M55" s="309">
        <v>0.2867238183503244</v>
      </c>
      <c r="N55" s="288">
        <f t="shared" si="12"/>
        <v>0.34693582020389252</v>
      </c>
      <c r="O55" s="49" t="s">
        <v>574</v>
      </c>
      <c r="R55" s="49">
        <v>8321</v>
      </c>
      <c r="S55" s="308" t="s">
        <v>664</v>
      </c>
      <c r="T55" s="292">
        <f t="shared" si="7"/>
        <v>8321</v>
      </c>
      <c r="U55" s="293">
        <f t="shared" si="11"/>
        <v>0.2867238183503244</v>
      </c>
      <c r="V55" s="192">
        <f t="shared" si="6"/>
        <v>0.34693582020389252</v>
      </c>
      <c r="W55" s="306">
        <f t="shared" si="8"/>
        <v>0.34693582020389252</v>
      </c>
      <c r="X55" s="193" t="s">
        <v>574</v>
      </c>
      <c r="AC55" s="412"/>
      <c r="AD55" s="201">
        <v>5703</v>
      </c>
      <c r="AE55" s="302" t="s">
        <v>474</v>
      </c>
    </row>
    <row r="56" spans="6:31" x14ac:dyDescent="0.25">
      <c r="F56" s="282" t="s">
        <v>585</v>
      </c>
      <c r="G56" s="282">
        <v>8303</v>
      </c>
      <c r="H56" s="286" t="s">
        <v>655</v>
      </c>
      <c r="K56" s="49">
        <v>8323</v>
      </c>
      <c r="L56" s="308" t="s">
        <v>665</v>
      </c>
      <c r="M56" s="309">
        <v>0.2867238183503244</v>
      </c>
      <c r="N56" s="288">
        <f t="shared" si="12"/>
        <v>0.34693582020389252</v>
      </c>
      <c r="O56" s="49" t="s">
        <v>574</v>
      </c>
      <c r="R56" s="49">
        <v>8323</v>
      </c>
      <c r="S56" s="308" t="s">
        <v>665</v>
      </c>
      <c r="T56" s="292">
        <f t="shared" si="7"/>
        <v>8323</v>
      </c>
      <c r="U56" s="293">
        <f t="shared" si="11"/>
        <v>0.2867238183503244</v>
      </c>
      <c r="V56" s="192">
        <f t="shared" si="6"/>
        <v>0.34693582020389252</v>
      </c>
      <c r="W56" s="306">
        <f t="shared" si="8"/>
        <v>0.34693582020389252</v>
      </c>
      <c r="X56" s="193" t="s">
        <v>574</v>
      </c>
    </row>
    <row r="57" spans="6:31" x14ac:dyDescent="0.25">
      <c r="F57" s="282" t="s">
        <v>585</v>
      </c>
      <c r="G57" s="282">
        <v>8304</v>
      </c>
      <c r="H57" s="286" t="s">
        <v>658</v>
      </c>
      <c r="K57" s="310">
        <v>5203</v>
      </c>
      <c r="L57" s="310" t="s">
        <v>666</v>
      </c>
      <c r="M57" s="309">
        <v>12.16</v>
      </c>
      <c r="N57" s="288">
        <f t="shared" ref="N57:N73" si="13">M57*121/100</f>
        <v>14.713600000000001</v>
      </c>
      <c r="O57" s="49" t="s">
        <v>574</v>
      </c>
      <c r="R57" s="291">
        <f t="shared" ref="R57:S61" si="14">K57</f>
        <v>5203</v>
      </c>
      <c r="S57" s="292" t="str">
        <f t="shared" si="14"/>
        <v>Pompa pardavimui</v>
      </c>
      <c r="T57" s="292">
        <f t="shared" si="7"/>
        <v>5203</v>
      </c>
      <c r="U57" s="293">
        <f t="shared" si="11"/>
        <v>12.16</v>
      </c>
      <c r="V57" s="192">
        <f t="shared" si="6"/>
        <v>14.7136</v>
      </c>
      <c r="W57" s="306">
        <f t="shared" si="8"/>
        <v>14.7136</v>
      </c>
      <c r="X57" s="193" t="s">
        <v>574</v>
      </c>
    </row>
    <row r="58" spans="6:31" x14ac:dyDescent="0.25">
      <c r="F58" s="282" t="s">
        <v>585</v>
      </c>
      <c r="G58" s="282">
        <v>8313</v>
      </c>
      <c r="H58" s="286" t="s">
        <v>654</v>
      </c>
      <c r="K58" s="49">
        <v>6230</v>
      </c>
      <c r="L58" s="49" t="s">
        <v>670</v>
      </c>
      <c r="M58" s="309">
        <v>1856</v>
      </c>
      <c r="N58" s="288">
        <f t="shared" si="13"/>
        <v>2245.7600000000002</v>
      </c>
      <c r="O58" s="49" t="s">
        <v>671</v>
      </c>
      <c r="R58" s="291">
        <f t="shared" si="14"/>
        <v>6230</v>
      </c>
      <c r="S58" s="292" t="str">
        <f t="shared" si="14"/>
        <v>JURA IMPRESSA Xs9 Classic (vertė)</v>
      </c>
      <c r="T58" s="292">
        <f t="shared" si="7"/>
        <v>6230</v>
      </c>
      <c r="U58" s="293">
        <f t="shared" si="11"/>
        <v>1856</v>
      </c>
      <c r="V58" s="192">
        <f t="shared" si="6"/>
        <v>2245.7599999999998</v>
      </c>
      <c r="W58" s="306">
        <f t="shared" si="8"/>
        <v>2245.7599999999998</v>
      </c>
      <c r="X58" s="193" t="s">
        <v>574</v>
      </c>
    </row>
    <row r="59" spans="6:31" x14ac:dyDescent="0.25">
      <c r="F59" s="282" t="s">
        <v>585</v>
      </c>
      <c r="G59" s="282">
        <v>8305</v>
      </c>
      <c r="H59" s="286" t="s">
        <v>657</v>
      </c>
      <c r="K59" s="49" t="s">
        <v>668</v>
      </c>
      <c r="L59" s="49" t="s">
        <v>669</v>
      </c>
      <c r="M59" s="309">
        <v>20</v>
      </c>
      <c r="N59" s="288">
        <f t="shared" si="13"/>
        <v>24.2</v>
      </c>
      <c r="O59" s="49" t="s">
        <v>613</v>
      </c>
      <c r="R59" s="291" t="str">
        <f t="shared" si="14"/>
        <v>6230 (1)</v>
      </c>
      <c r="S59" s="292" t="str">
        <f t="shared" si="14"/>
        <v>JURA IMPRESSA Xs9 Classic</v>
      </c>
      <c r="T59" s="292" t="str">
        <f t="shared" si="7"/>
        <v>6230 (1)</v>
      </c>
      <c r="U59" s="293">
        <f t="shared" si="11"/>
        <v>20</v>
      </c>
      <c r="V59" s="192">
        <f t="shared" si="6"/>
        <v>24.2</v>
      </c>
      <c r="W59" s="306">
        <f t="shared" si="8"/>
        <v>24.2</v>
      </c>
      <c r="X59" s="193" t="s">
        <v>574</v>
      </c>
    </row>
    <row r="60" spans="6:31" x14ac:dyDescent="0.25">
      <c r="F60" s="282" t="s">
        <v>585</v>
      </c>
      <c r="G60" s="282">
        <v>8314</v>
      </c>
      <c r="H60" s="286" t="s">
        <v>661</v>
      </c>
      <c r="K60" s="291">
        <v>1051</v>
      </c>
      <c r="L60" s="292" t="s">
        <v>672</v>
      </c>
      <c r="M60" s="288">
        <v>4.93</v>
      </c>
      <c r="N60" s="288">
        <f t="shared" si="13"/>
        <v>5.9653</v>
      </c>
      <c r="O60" s="49" t="s">
        <v>574</v>
      </c>
      <c r="R60" s="291">
        <f t="shared" si="14"/>
        <v>1051</v>
      </c>
      <c r="S60" s="292" t="str">
        <f t="shared" si="14"/>
        <v>Šaltinio vanduo CRYSTAL 18.9 l</v>
      </c>
      <c r="T60" s="292">
        <f t="shared" si="7"/>
        <v>1051</v>
      </c>
      <c r="U60" s="293">
        <f t="shared" si="11"/>
        <v>4.93</v>
      </c>
      <c r="V60" s="192">
        <f t="shared" si="6"/>
        <v>5.9652999999999992</v>
      </c>
      <c r="W60" s="306">
        <f t="shared" si="8"/>
        <v>5.9652999999999992</v>
      </c>
      <c r="X60" s="193" t="s">
        <v>574</v>
      </c>
    </row>
    <row r="61" spans="6:31" x14ac:dyDescent="0.25">
      <c r="F61" s="282" t="s">
        <v>585</v>
      </c>
      <c r="G61" s="282">
        <v>8316</v>
      </c>
      <c r="H61" s="286" t="s">
        <v>663</v>
      </c>
      <c r="K61" s="311" t="s">
        <v>678</v>
      </c>
      <c r="L61" s="311" t="s">
        <v>677</v>
      </c>
      <c r="M61" s="288">
        <v>2.9</v>
      </c>
      <c r="N61" s="288">
        <f t="shared" si="13"/>
        <v>3.5089999999999999</v>
      </c>
      <c r="O61" s="49" t="s">
        <v>613</v>
      </c>
      <c r="R61" s="291" t="str">
        <f t="shared" si="14"/>
        <v>5070 (1)/000205</v>
      </c>
      <c r="S61" s="292" t="str">
        <f t="shared" si="14"/>
        <v xml:space="preserve">Porcelianinis indas nuomai                    </v>
      </c>
      <c r="T61" s="292" t="str">
        <f t="shared" si="7"/>
        <v>5070 (1)/000205</v>
      </c>
      <c r="U61" s="293">
        <f t="shared" si="11"/>
        <v>2.9</v>
      </c>
      <c r="V61" s="192">
        <f t="shared" si="6"/>
        <v>3.5089999999999999</v>
      </c>
      <c r="W61" s="306">
        <f t="shared" si="8"/>
        <v>3.5089999999999999</v>
      </c>
      <c r="X61" s="193" t="s">
        <v>574</v>
      </c>
    </row>
    <row r="62" spans="6:31" x14ac:dyDescent="0.25">
      <c r="F62" s="282" t="s">
        <v>585</v>
      </c>
      <c r="G62" s="282">
        <v>8315</v>
      </c>
      <c r="H62" s="286" t="s">
        <v>660</v>
      </c>
      <c r="K62" s="49">
        <v>6230</v>
      </c>
      <c r="L62" s="49" t="s">
        <v>670</v>
      </c>
      <c r="M62" s="313">
        <v>1856</v>
      </c>
      <c r="N62" s="288">
        <f t="shared" si="13"/>
        <v>2245.7600000000002</v>
      </c>
      <c r="O62" s="49" t="s">
        <v>613</v>
      </c>
      <c r="R62" s="291">
        <f t="shared" ref="R62:R70" si="15">K67</f>
        <v>5201</v>
      </c>
      <c r="S62" s="292" t="str">
        <f t="shared" ref="S62:S70" si="16">L67</f>
        <v>Vandens aparato vertė</v>
      </c>
      <c r="T62" s="292">
        <f t="shared" si="7"/>
        <v>5201</v>
      </c>
      <c r="U62" s="293">
        <f t="shared" ref="U62:U72" si="17">M67</f>
        <v>231</v>
      </c>
      <c r="V62" s="192">
        <f t="shared" si="6"/>
        <v>279.51</v>
      </c>
      <c r="W62" s="306">
        <f t="shared" si="8"/>
        <v>279.51</v>
      </c>
      <c r="X62" s="193" t="s">
        <v>574</v>
      </c>
    </row>
    <row r="63" spans="6:31" x14ac:dyDescent="0.25">
      <c r="F63" s="282" t="s">
        <v>585</v>
      </c>
      <c r="G63" s="282">
        <v>8317</v>
      </c>
      <c r="H63" s="286" t="s">
        <v>662</v>
      </c>
      <c r="K63" s="49" t="s">
        <v>668</v>
      </c>
      <c r="L63" s="49" t="s">
        <v>703</v>
      </c>
      <c r="M63" s="313">
        <v>50</v>
      </c>
      <c r="N63" s="288">
        <f t="shared" si="13"/>
        <v>60.5</v>
      </c>
      <c r="O63" s="49" t="s">
        <v>613</v>
      </c>
      <c r="R63" s="291">
        <f t="shared" si="15"/>
        <v>5212</v>
      </c>
      <c r="S63" s="292" t="str">
        <f t="shared" si="16"/>
        <v xml:space="preserve">POU Oasis vandens aparatas nuomai       </v>
      </c>
      <c r="T63" s="292">
        <f t="shared" ref="T63:T69" si="18">R63</f>
        <v>5212</v>
      </c>
      <c r="U63" s="293">
        <f t="shared" si="17"/>
        <v>20</v>
      </c>
      <c r="V63" s="192">
        <f t="shared" ref="V63:V69" si="19">U63*1.21</f>
        <v>24.2</v>
      </c>
      <c r="W63" s="306">
        <f t="shared" ref="W63:W69" si="20">V63</f>
        <v>24.2</v>
      </c>
      <c r="X63" s="193" t="s">
        <v>574</v>
      </c>
    </row>
    <row r="64" spans="6:31" x14ac:dyDescent="0.25">
      <c r="F64" s="285" t="s">
        <v>585</v>
      </c>
      <c r="G64" s="284" t="s">
        <v>676</v>
      </c>
      <c r="H64" s="320" t="s">
        <v>677</v>
      </c>
      <c r="K64" s="49" t="s">
        <v>704</v>
      </c>
      <c r="L64" s="49" t="s">
        <v>705</v>
      </c>
      <c r="M64" s="313">
        <v>30</v>
      </c>
      <c r="N64" s="288">
        <f t="shared" si="13"/>
        <v>36.299999999999997</v>
      </c>
      <c r="O64" s="49" t="s">
        <v>613</v>
      </c>
      <c r="R64" s="291">
        <f t="shared" si="15"/>
        <v>2015</v>
      </c>
      <c r="S64" s="292" t="str">
        <f t="shared" si="16"/>
        <v xml:space="preserve">Filtras CRB                             </v>
      </c>
      <c r="T64" s="292">
        <f t="shared" si="18"/>
        <v>2015</v>
      </c>
      <c r="U64" s="293">
        <f t="shared" si="17"/>
        <v>11.58</v>
      </c>
      <c r="V64" s="192">
        <f t="shared" si="19"/>
        <v>14.011799999999999</v>
      </c>
      <c r="W64" s="306">
        <f t="shared" si="20"/>
        <v>14.011799999999999</v>
      </c>
      <c r="X64" s="193" t="s">
        <v>574</v>
      </c>
    </row>
    <row r="65" spans="6:31" x14ac:dyDescent="0.25">
      <c r="F65" s="285" t="s">
        <v>585</v>
      </c>
      <c r="G65" s="282">
        <v>1051</v>
      </c>
      <c r="H65" s="282" t="s">
        <v>672</v>
      </c>
      <c r="K65" s="49" t="s">
        <v>706</v>
      </c>
      <c r="L65" s="49" t="s">
        <v>707</v>
      </c>
      <c r="M65" s="313">
        <v>15</v>
      </c>
      <c r="N65" s="288">
        <f t="shared" si="13"/>
        <v>18.149999999999999</v>
      </c>
      <c r="O65" s="49" t="s">
        <v>613</v>
      </c>
      <c r="R65" s="291">
        <f t="shared" si="15"/>
        <v>2016</v>
      </c>
      <c r="S65" s="292" t="str">
        <f t="shared" si="16"/>
        <v xml:space="preserve">Filtras U/F                             </v>
      </c>
      <c r="T65" s="292">
        <f t="shared" si="18"/>
        <v>2016</v>
      </c>
      <c r="U65" s="293">
        <f t="shared" si="17"/>
        <v>34.75</v>
      </c>
      <c r="V65" s="192">
        <f t="shared" si="19"/>
        <v>42.047499999999999</v>
      </c>
      <c r="W65" s="306">
        <f t="shared" si="20"/>
        <v>42.047499999999999</v>
      </c>
      <c r="X65" s="193" t="s">
        <v>574</v>
      </c>
    </row>
    <row r="66" spans="6:31" x14ac:dyDescent="0.25">
      <c r="K66" s="49" t="s">
        <v>706</v>
      </c>
      <c r="L66" s="49" t="s">
        <v>708</v>
      </c>
      <c r="M66" s="314">
        <v>0</v>
      </c>
      <c r="N66" s="288">
        <f t="shared" si="13"/>
        <v>0</v>
      </c>
      <c r="O66" s="49" t="s">
        <v>613</v>
      </c>
      <c r="R66" s="291">
        <f t="shared" si="15"/>
        <v>2017</v>
      </c>
      <c r="S66" s="292" t="str">
        <f t="shared" si="16"/>
        <v xml:space="preserve">Filtras SED                             </v>
      </c>
      <c r="T66" s="292">
        <f t="shared" si="18"/>
        <v>2017</v>
      </c>
      <c r="U66" s="293">
        <f t="shared" si="17"/>
        <v>11.58</v>
      </c>
      <c r="V66" s="192">
        <f t="shared" si="19"/>
        <v>14.011799999999999</v>
      </c>
      <c r="W66" s="306">
        <f t="shared" si="20"/>
        <v>14.011799999999999</v>
      </c>
      <c r="X66" s="193" t="s">
        <v>574</v>
      </c>
    </row>
    <row r="67" spans="6:31" x14ac:dyDescent="0.25">
      <c r="K67" s="282">
        <v>5201</v>
      </c>
      <c r="L67" s="315" t="s">
        <v>712</v>
      </c>
      <c r="M67" s="288">
        <v>231</v>
      </c>
      <c r="N67" s="288">
        <f t="shared" si="13"/>
        <v>279.51</v>
      </c>
      <c r="O67" s="49" t="s">
        <v>709</v>
      </c>
      <c r="R67" s="291">
        <f t="shared" si="15"/>
        <v>2018</v>
      </c>
      <c r="S67" s="292" t="str">
        <f t="shared" si="16"/>
        <v xml:space="preserve">Filtras Eden unlimited                  </v>
      </c>
      <c r="T67" s="292">
        <f t="shared" si="18"/>
        <v>2018</v>
      </c>
      <c r="U67" s="293">
        <f t="shared" si="17"/>
        <v>29.2</v>
      </c>
      <c r="V67" s="192">
        <f t="shared" si="19"/>
        <v>35.332000000000001</v>
      </c>
      <c r="W67" s="306">
        <f t="shared" si="20"/>
        <v>35.332000000000001</v>
      </c>
      <c r="X67" s="193" t="s">
        <v>574</v>
      </c>
    </row>
    <row r="68" spans="6:31" x14ac:dyDescent="0.25">
      <c r="K68" s="49">
        <v>5212</v>
      </c>
      <c r="L68" s="49" t="s">
        <v>737</v>
      </c>
      <c r="M68" s="288">
        <v>20</v>
      </c>
      <c r="N68" s="323">
        <f t="shared" si="13"/>
        <v>24.2</v>
      </c>
      <c r="O68" s="49" t="s">
        <v>613</v>
      </c>
      <c r="R68" s="291" t="str">
        <f t="shared" si="15"/>
        <v>5212 (1)</v>
      </c>
      <c r="S68" s="292" t="str">
        <f t="shared" si="16"/>
        <v xml:space="preserve">POU Oasis vandens aparatas nuomai  (vertė)  </v>
      </c>
      <c r="T68" s="292" t="str">
        <f t="shared" si="18"/>
        <v>5212 (1)</v>
      </c>
      <c r="U68" s="293">
        <f t="shared" si="17"/>
        <v>231.7</v>
      </c>
      <c r="V68" s="192">
        <f t="shared" si="19"/>
        <v>280.35699999999997</v>
      </c>
      <c r="W68" s="306">
        <f t="shared" si="20"/>
        <v>280.35699999999997</v>
      </c>
      <c r="X68" s="193" t="s">
        <v>574</v>
      </c>
    </row>
    <row r="69" spans="6:31" x14ac:dyDescent="0.25">
      <c r="K69" s="49">
        <v>2015</v>
      </c>
      <c r="L69" s="49" t="s">
        <v>738</v>
      </c>
      <c r="M69" s="288">
        <v>11.58</v>
      </c>
      <c r="N69" s="323">
        <f t="shared" si="13"/>
        <v>14.011800000000001</v>
      </c>
      <c r="O69" s="49" t="s">
        <v>744</v>
      </c>
      <c r="R69" s="291" t="str">
        <f t="shared" si="15"/>
        <v>6228_</v>
      </c>
      <c r="S69" s="292" t="str">
        <f t="shared" si="16"/>
        <v>Necta Colibri kavos aparatas (vertė)</v>
      </c>
      <c r="T69" s="292" t="str">
        <f t="shared" si="18"/>
        <v>6228_</v>
      </c>
      <c r="U69" s="293">
        <f t="shared" si="17"/>
        <v>2220</v>
      </c>
      <c r="V69" s="192">
        <f t="shared" si="19"/>
        <v>2686.2</v>
      </c>
      <c r="W69" s="306">
        <f t="shared" si="20"/>
        <v>2686.2</v>
      </c>
      <c r="X69" s="193" t="s">
        <v>574</v>
      </c>
    </row>
    <row r="70" spans="6:31" x14ac:dyDescent="0.25">
      <c r="K70" s="49">
        <v>2016</v>
      </c>
      <c r="L70" s="49" t="s">
        <v>739</v>
      </c>
      <c r="M70" s="288">
        <v>34.75</v>
      </c>
      <c r="N70" s="323">
        <f t="shared" si="13"/>
        <v>42.047499999999999</v>
      </c>
      <c r="O70" s="49" t="s">
        <v>744</v>
      </c>
      <c r="R70" s="291" t="str">
        <f t="shared" si="15"/>
        <v>6228_1</v>
      </c>
      <c r="S70" s="292" t="str">
        <f t="shared" si="16"/>
        <v>Necta Colibri kavos aparatas (0-2kg)</v>
      </c>
      <c r="T70" s="292" t="str">
        <f t="shared" ref="T70:T82" si="21">R70</f>
        <v>6228_1</v>
      </c>
      <c r="U70" s="293">
        <f t="shared" si="17"/>
        <v>50</v>
      </c>
      <c r="V70" s="192">
        <f t="shared" ref="V70:V82" si="22">U70*1.21</f>
        <v>60.5</v>
      </c>
      <c r="W70" s="306">
        <f t="shared" ref="W70:W82" si="23">V70</f>
        <v>60.5</v>
      </c>
      <c r="X70" s="193" t="s">
        <v>574</v>
      </c>
    </row>
    <row r="71" spans="6:31" x14ac:dyDescent="0.25">
      <c r="K71" s="49">
        <v>2017</v>
      </c>
      <c r="L71" s="49" t="s">
        <v>740</v>
      </c>
      <c r="M71" s="288">
        <v>11.58</v>
      </c>
      <c r="N71" s="323">
        <f t="shared" si="13"/>
        <v>14.011800000000001</v>
      </c>
      <c r="O71" s="49" t="s">
        <v>744</v>
      </c>
      <c r="R71" s="291" t="str">
        <f t="shared" ref="R71:R82" si="24">K76</f>
        <v>6228 (1)</v>
      </c>
      <c r="S71" s="292" t="str">
        <f t="shared" ref="S71:S82" si="25">L76</f>
        <v>Necta Colibri kavos aparatas (3-5kg kavos/mėn.)</v>
      </c>
      <c r="T71" s="292" t="str">
        <f t="shared" si="21"/>
        <v>6228 (1)</v>
      </c>
      <c r="U71" s="293">
        <f t="shared" si="17"/>
        <v>40</v>
      </c>
      <c r="V71" s="192">
        <f t="shared" si="22"/>
        <v>48.4</v>
      </c>
      <c r="W71" s="306">
        <f t="shared" si="23"/>
        <v>48.4</v>
      </c>
      <c r="X71" s="193" t="s">
        <v>574</v>
      </c>
    </row>
    <row r="72" spans="6:31" x14ac:dyDescent="0.25">
      <c r="K72" s="49">
        <v>2018</v>
      </c>
      <c r="L72" s="49" t="s">
        <v>741</v>
      </c>
      <c r="M72" s="288">
        <v>29.2</v>
      </c>
      <c r="N72" s="323">
        <f t="shared" si="13"/>
        <v>35.332000000000001</v>
      </c>
      <c r="O72" s="49" t="s">
        <v>744</v>
      </c>
      <c r="R72" s="291" t="str">
        <f t="shared" si="24"/>
        <v>6228 (2)</v>
      </c>
      <c r="S72" s="292" t="str">
        <f t="shared" si="25"/>
        <v>Necta Colibri kavos aparatas (6-10kg kavos/mėn.)</v>
      </c>
      <c r="T72" s="292" t="str">
        <f t="shared" si="21"/>
        <v>6228 (2)</v>
      </c>
      <c r="U72" s="293">
        <f t="shared" si="17"/>
        <v>30</v>
      </c>
      <c r="V72" s="192">
        <f t="shared" si="22"/>
        <v>36.299999999999997</v>
      </c>
      <c r="W72" s="306">
        <f t="shared" si="23"/>
        <v>36.299999999999997</v>
      </c>
      <c r="X72" s="193" t="s">
        <v>574</v>
      </c>
      <c r="AB72" s="289"/>
      <c r="AD72" s="290"/>
      <c r="AE72" s="49"/>
    </row>
    <row r="73" spans="6:31" x14ac:dyDescent="0.25">
      <c r="K73" s="49" t="s">
        <v>742</v>
      </c>
      <c r="L73" s="49" t="s">
        <v>743</v>
      </c>
      <c r="M73" s="288">
        <v>231.7</v>
      </c>
      <c r="N73" s="288">
        <f t="shared" si="13"/>
        <v>280.35699999999997</v>
      </c>
      <c r="O73" s="49" t="s">
        <v>709</v>
      </c>
      <c r="R73" s="291" t="str">
        <f t="shared" si="24"/>
        <v>6228 (3)</v>
      </c>
      <c r="S73" s="292" t="str">
        <f t="shared" si="25"/>
        <v>Necta Colibri kavos aparatas (11-15kg kavos/mėn.)</v>
      </c>
      <c r="T73" s="292" t="str">
        <f t="shared" si="21"/>
        <v>6228 (3)</v>
      </c>
      <c r="U73" s="293">
        <v>15</v>
      </c>
      <c r="V73" s="192">
        <f t="shared" si="22"/>
        <v>18.149999999999999</v>
      </c>
      <c r="W73" s="306">
        <f t="shared" si="23"/>
        <v>18.149999999999999</v>
      </c>
      <c r="X73" s="193" t="s">
        <v>574</v>
      </c>
    </row>
    <row r="74" spans="6:31" x14ac:dyDescent="0.25">
      <c r="K74" s="283" t="s">
        <v>746</v>
      </c>
      <c r="L74" s="282" t="s">
        <v>638</v>
      </c>
      <c r="M74" s="288">
        <v>2220</v>
      </c>
      <c r="N74" s="288">
        <f t="shared" ref="N74:N80" si="26">M74*121/100</f>
        <v>2686.2</v>
      </c>
      <c r="O74" s="49" t="s">
        <v>709</v>
      </c>
      <c r="R74" s="291" t="str">
        <f t="shared" si="24"/>
        <v>6228 (4)</v>
      </c>
      <c r="S74" s="292" t="str">
        <f t="shared" si="25"/>
        <v>Necta Colibri kavos aparatas (16kg ir daugiau kavos/mėn.)</v>
      </c>
      <c r="T74" s="292" t="str">
        <f t="shared" si="21"/>
        <v>6228 (4)</v>
      </c>
      <c r="U74" s="293">
        <f t="shared" ref="U74:U82" si="27">M79</f>
        <v>0</v>
      </c>
      <c r="V74" s="192">
        <f t="shared" si="22"/>
        <v>0</v>
      </c>
      <c r="W74" s="306">
        <f t="shared" si="23"/>
        <v>0</v>
      </c>
      <c r="X74" s="193" t="s">
        <v>574</v>
      </c>
    </row>
    <row r="75" spans="6:31" x14ac:dyDescent="0.25">
      <c r="K75" s="283" t="s">
        <v>747</v>
      </c>
      <c r="L75" s="282" t="s">
        <v>745</v>
      </c>
      <c r="M75" s="288">
        <v>50</v>
      </c>
      <c r="N75" s="288">
        <f t="shared" si="26"/>
        <v>60.5</v>
      </c>
      <c r="O75" s="49" t="s">
        <v>709</v>
      </c>
      <c r="R75" s="291">
        <f t="shared" si="24"/>
        <v>1051</v>
      </c>
      <c r="S75" s="292" t="str">
        <f t="shared" si="25"/>
        <v>Šaltinio vanduo CRYSTAL 18.9 l</v>
      </c>
      <c r="T75" s="292">
        <f t="shared" si="21"/>
        <v>1051</v>
      </c>
      <c r="U75" s="293">
        <f t="shared" si="27"/>
        <v>4.93</v>
      </c>
      <c r="V75" s="192">
        <f t="shared" si="22"/>
        <v>5.9652999999999992</v>
      </c>
      <c r="W75" s="306">
        <f t="shared" si="23"/>
        <v>5.9652999999999992</v>
      </c>
      <c r="X75" s="193" t="s">
        <v>574</v>
      </c>
    </row>
    <row r="76" spans="6:31" x14ac:dyDescent="0.25">
      <c r="K76" s="283" t="s">
        <v>625</v>
      </c>
      <c r="L76" s="282" t="s">
        <v>596</v>
      </c>
      <c r="M76" s="288">
        <v>40</v>
      </c>
      <c r="N76" s="288">
        <f t="shared" si="26"/>
        <v>48.4</v>
      </c>
      <c r="O76" s="49" t="s">
        <v>709</v>
      </c>
      <c r="R76" s="291">
        <f t="shared" si="24"/>
        <v>0</v>
      </c>
      <c r="S76" s="292">
        <f t="shared" si="25"/>
        <v>0</v>
      </c>
      <c r="T76" s="292">
        <f t="shared" si="21"/>
        <v>0</v>
      </c>
      <c r="U76" s="293">
        <f t="shared" si="27"/>
        <v>0</v>
      </c>
      <c r="V76" s="192">
        <f t="shared" si="22"/>
        <v>0</v>
      </c>
      <c r="W76" s="306">
        <f t="shared" si="23"/>
        <v>0</v>
      </c>
      <c r="X76" s="193" t="s">
        <v>574</v>
      </c>
    </row>
    <row r="77" spans="6:31" x14ac:dyDescent="0.25">
      <c r="K77" s="283" t="s">
        <v>626</v>
      </c>
      <c r="L77" s="282" t="s">
        <v>606</v>
      </c>
      <c r="M77" s="288">
        <v>30</v>
      </c>
      <c r="N77" s="288">
        <f t="shared" si="26"/>
        <v>36.299999999999997</v>
      </c>
      <c r="O77" s="49" t="s">
        <v>709</v>
      </c>
      <c r="R77" s="291">
        <f t="shared" si="24"/>
        <v>0</v>
      </c>
      <c r="S77" s="292">
        <f t="shared" si="25"/>
        <v>0</v>
      </c>
      <c r="T77" s="292">
        <f t="shared" si="21"/>
        <v>0</v>
      </c>
      <c r="U77" s="293">
        <f t="shared" si="27"/>
        <v>0</v>
      </c>
      <c r="V77" s="192">
        <f t="shared" si="22"/>
        <v>0</v>
      </c>
      <c r="W77" s="306">
        <f t="shared" si="23"/>
        <v>0</v>
      </c>
      <c r="X77" s="193" t="s">
        <v>574</v>
      </c>
    </row>
    <row r="78" spans="6:31" x14ac:dyDescent="0.25">
      <c r="K78" s="283" t="s">
        <v>627</v>
      </c>
      <c r="L78" s="282" t="s">
        <v>607</v>
      </c>
      <c r="M78" s="288">
        <v>11</v>
      </c>
      <c r="N78" s="288">
        <f t="shared" si="26"/>
        <v>13.31</v>
      </c>
      <c r="O78" s="49" t="s">
        <v>709</v>
      </c>
      <c r="R78" s="291">
        <f t="shared" si="24"/>
        <v>0</v>
      </c>
      <c r="S78" s="292">
        <f t="shared" si="25"/>
        <v>0</v>
      </c>
      <c r="T78" s="292">
        <f t="shared" si="21"/>
        <v>0</v>
      </c>
      <c r="U78" s="293">
        <f t="shared" si="27"/>
        <v>0</v>
      </c>
      <c r="V78" s="192">
        <f t="shared" si="22"/>
        <v>0</v>
      </c>
      <c r="W78" s="306">
        <f t="shared" si="23"/>
        <v>0</v>
      </c>
      <c r="X78" s="193" t="s">
        <v>574</v>
      </c>
    </row>
    <row r="79" spans="6:31" x14ac:dyDescent="0.25">
      <c r="K79" s="283" t="s">
        <v>628</v>
      </c>
      <c r="L79" s="282" t="s">
        <v>608</v>
      </c>
      <c r="M79" s="288">
        <v>0</v>
      </c>
      <c r="N79" s="288">
        <f t="shared" si="26"/>
        <v>0</v>
      </c>
      <c r="O79" s="49" t="s">
        <v>709</v>
      </c>
      <c r="R79" s="291">
        <f t="shared" si="24"/>
        <v>0</v>
      </c>
      <c r="S79" s="292">
        <f t="shared" si="25"/>
        <v>0</v>
      </c>
      <c r="T79" s="292">
        <f t="shared" si="21"/>
        <v>0</v>
      </c>
      <c r="U79" s="293">
        <f t="shared" si="27"/>
        <v>0</v>
      </c>
      <c r="V79" s="192">
        <f t="shared" si="22"/>
        <v>0</v>
      </c>
      <c r="W79" s="306">
        <f t="shared" si="23"/>
        <v>0</v>
      </c>
    </row>
    <row r="80" spans="6:31" x14ac:dyDescent="0.25">
      <c r="K80" s="282">
        <v>1051</v>
      </c>
      <c r="L80" s="282" t="s">
        <v>672</v>
      </c>
      <c r="M80" s="288">
        <v>4.93</v>
      </c>
      <c r="N80" s="288">
        <f t="shared" si="26"/>
        <v>5.9653</v>
      </c>
      <c r="O80" s="49" t="s">
        <v>574</v>
      </c>
      <c r="R80" s="291">
        <f t="shared" si="24"/>
        <v>0</v>
      </c>
      <c r="S80" s="292">
        <f t="shared" si="25"/>
        <v>0</v>
      </c>
      <c r="T80" s="292">
        <f t="shared" si="21"/>
        <v>0</v>
      </c>
      <c r="U80" s="293">
        <f t="shared" si="27"/>
        <v>0</v>
      </c>
      <c r="V80" s="192">
        <f t="shared" si="22"/>
        <v>0</v>
      </c>
      <c r="W80" s="306">
        <f t="shared" si="23"/>
        <v>0</v>
      </c>
    </row>
    <row r="81" spans="18:23" x14ac:dyDescent="0.25">
      <c r="R81" s="291">
        <f t="shared" si="24"/>
        <v>0</v>
      </c>
      <c r="S81" s="292">
        <f t="shared" si="25"/>
        <v>0</v>
      </c>
      <c r="T81" s="292">
        <f t="shared" si="21"/>
        <v>0</v>
      </c>
      <c r="U81" s="293">
        <f t="shared" si="27"/>
        <v>0</v>
      </c>
      <c r="V81" s="192">
        <f t="shared" si="22"/>
        <v>0</v>
      </c>
      <c r="W81" s="306">
        <f t="shared" si="23"/>
        <v>0</v>
      </c>
    </row>
    <row r="82" spans="18:23" x14ac:dyDescent="0.25">
      <c r="R82" s="291">
        <f t="shared" si="24"/>
        <v>0</v>
      </c>
      <c r="S82" s="292">
        <f t="shared" si="25"/>
        <v>0</v>
      </c>
      <c r="T82" s="292">
        <f t="shared" si="21"/>
        <v>0</v>
      </c>
      <c r="U82" s="293">
        <f t="shared" si="27"/>
        <v>0</v>
      </c>
      <c r="V82" s="192">
        <f t="shared" si="22"/>
        <v>0</v>
      </c>
      <c r="W82" s="306">
        <f t="shared" si="23"/>
        <v>0</v>
      </c>
    </row>
  </sheetData>
  <mergeCells count="9">
    <mergeCell ref="AC22:AC29"/>
    <mergeCell ref="AC30:AC47"/>
    <mergeCell ref="AC48:AC53"/>
    <mergeCell ref="AC54:AC55"/>
    <mergeCell ref="AC4:AC6"/>
    <mergeCell ref="AC7:AC10"/>
    <mergeCell ref="AC12:AC15"/>
    <mergeCell ref="AC16:AC19"/>
    <mergeCell ref="AC20:AC2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710</v>
      </c>
    </row>
    <row r="2" spans="1:1" x14ac:dyDescent="0.25">
      <c r="A2" t="s">
        <v>727</v>
      </c>
    </row>
    <row r="3" spans="1:1" x14ac:dyDescent="0.25">
      <c r="A3" t="s">
        <v>728</v>
      </c>
    </row>
  </sheetData>
  <dataValidations count="1">
    <dataValidation type="list" allowBlank="1" showInputMessage="1" showErrorMessage="1" sqref="A1:A3">
      <formula1>dezinfek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"/>
  <sheetViews>
    <sheetView zoomScale="85" zoomScaleNormal="85" workbookViewId="0">
      <selection activeCell="K10" sqref="K10"/>
    </sheetView>
  </sheetViews>
  <sheetFormatPr defaultRowHeight="15" x14ac:dyDescent="0.25"/>
  <cols>
    <col min="1" max="1" width="35.5703125" bestFit="1" customWidth="1"/>
    <col min="2" max="2" width="4.85546875" customWidth="1"/>
    <col min="3" max="3" width="34.85546875" bestFit="1" customWidth="1"/>
    <col min="4" max="4" width="4.85546875" customWidth="1"/>
    <col min="5" max="5" width="21.140625" customWidth="1"/>
    <col min="7" max="7" width="12.85546875" bestFit="1" customWidth="1"/>
    <col min="9" max="9" width="18.140625" style="139" bestFit="1" customWidth="1"/>
    <col min="11" max="11" width="21.7109375" customWidth="1"/>
    <col min="12" max="12" width="12.140625" customWidth="1"/>
    <col min="13" max="13" width="13.42578125" bestFit="1" customWidth="1"/>
    <col min="14" max="14" width="5.140625" customWidth="1"/>
    <col min="15" max="15" width="24.28515625" customWidth="1"/>
  </cols>
  <sheetData>
    <row r="1" spans="1:15" x14ac:dyDescent="0.25">
      <c r="A1" t="s">
        <v>584</v>
      </c>
      <c r="C1" t="s">
        <v>489</v>
      </c>
      <c r="E1" t="s">
        <v>583</v>
      </c>
      <c r="G1" t="s">
        <v>582</v>
      </c>
      <c r="I1" s="139" t="s">
        <v>550</v>
      </c>
      <c r="K1" t="s">
        <v>581</v>
      </c>
      <c r="M1" t="s">
        <v>551</v>
      </c>
      <c r="O1" t="s">
        <v>553</v>
      </c>
    </row>
    <row r="2" spans="1:15" x14ac:dyDescent="0.25">
      <c r="A2" t="s">
        <v>585</v>
      </c>
      <c r="C2" t="s">
        <v>633</v>
      </c>
      <c r="E2" t="s">
        <v>484</v>
      </c>
      <c r="G2" t="s">
        <v>636</v>
      </c>
      <c r="I2" s="139" t="s">
        <v>635</v>
      </c>
      <c r="K2" t="s">
        <v>714</v>
      </c>
      <c r="M2" t="s">
        <v>579</v>
      </c>
      <c r="O2" t="s">
        <v>419</v>
      </c>
    </row>
    <row r="3" spans="1:15" x14ac:dyDescent="0.25">
      <c r="A3" t="s">
        <v>587</v>
      </c>
      <c r="C3" t="s">
        <v>634</v>
      </c>
      <c r="E3" t="s">
        <v>549</v>
      </c>
      <c r="K3" t="s">
        <v>675</v>
      </c>
      <c r="M3" t="s">
        <v>580</v>
      </c>
      <c r="O3" t="s">
        <v>554</v>
      </c>
    </row>
    <row r="4" spans="1:15" x14ac:dyDescent="0.25">
      <c r="A4" t="s">
        <v>586</v>
      </c>
      <c r="C4" t="s">
        <v>736</v>
      </c>
      <c r="E4" t="s">
        <v>557</v>
      </c>
      <c r="K4" t="s">
        <v>715</v>
      </c>
    </row>
    <row r="5" spans="1:15" x14ac:dyDescent="0.25">
      <c r="A5" t="s">
        <v>720</v>
      </c>
      <c r="K5" t="s">
        <v>716</v>
      </c>
    </row>
    <row r="6" spans="1:15" x14ac:dyDescent="0.25">
      <c r="K6" t="s">
        <v>717</v>
      </c>
    </row>
    <row r="7" spans="1:15" x14ac:dyDescent="0.25">
      <c r="K7" t="s">
        <v>718</v>
      </c>
    </row>
    <row r="8" spans="1:15" x14ac:dyDescent="0.25">
      <c r="K8" t="s">
        <v>719</v>
      </c>
    </row>
    <row r="9" spans="1:15" x14ac:dyDescent="0.25">
      <c r="K9" t="s">
        <v>729</v>
      </c>
    </row>
    <row r="10" spans="1:15" x14ac:dyDescent="0.25">
      <c r="K10" t="s">
        <v>748</v>
      </c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25" zoomScale="115" zoomScaleNormal="115" workbookViewId="0">
      <selection activeCell="A40" sqref="A40"/>
    </sheetView>
  </sheetViews>
  <sheetFormatPr defaultRowHeight="15.75" x14ac:dyDescent="0.25"/>
  <cols>
    <col min="1" max="1" width="50" style="169" bestFit="1" customWidth="1"/>
    <col min="2" max="2" width="47.5703125" style="169" bestFit="1" customWidth="1"/>
    <col min="3" max="3" width="38.140625" style="169" bestFit="1" customWidth="1"/>
    <col min="4" max="4" width="29.7109375" style="169" bestFit="1" customWidth="1"/>
    <col min="5" max="5" width="22.28515625" style="169" bestFit="1" customWidth="1"/>
    <col min="6" max="6" width="21.42578125" style="169" bestFit="1" customWidth="1"/>
    <col min="7" max="7" width="19.42578125" style="169" bestFit="1" customWidth="1"/>
    <col min="8" max="8" width="13.85546875" style="169" bestFit="1" customWidth="1"/>
    <col min="9" max="16384" width="9.140625" style="169"/>
  </cols>
  <sheetData>
    <row r="1" spans="1:7" ht="16.5" thickBot="1" x14ac:dyDescent="0.3">
      <c r="A1" s="166" t="s">
        <v>43</v>
      </c>
      <c r="B1" s="166" t="s">
        <v>484</v>
      </c>
      <c r="C1" s="167" t="s">
        <v>485</v>
      </c>
      <c r="D1" s="166" t="s">
        <v>486</v>
      </c>
      <c r="E1" s="168">
        <v>1036019</v>
      </c>
    </row>
    <row r="2" spans="1:7" ht="16.5" thickBot="1" x14ac:dyDescent="0.3">
      <c r="A2" s="170" t="s">
        <v>487</v>
      </c>
      <c r="B2" s="170" t="s">
        <v>488</v>
      </c>
      <c r="C2" s="167" t="s">
        <v>547</v>
      </c>
      <c r="D2" s="170" t="s">
        <v>489</v>
      </c>
      <c r="E2" s="171" t="s">
        <v>490</v>
      </c>
    </row>
    <row r="3" spans="1:7" x14ac:dyDescent="0.25">
      <c r="A3" s="172" t="s">
        <v>491</v>
      </c>
    </row>
    <row r="5" spans="1:7" x14ac:dyDescent="0.25">
      <c r="A5" s="172" t="s">
        <v>492</v>
      </c>
    </row>
    <row r="6" spans="1:7" ht="16.5" thickBot="1" x14ac:dyDescent="0.3"/>
    <row r="7" spans="1:7" ht="16.5" thickBot="1" x14ac:dyDescent="0.3">
      <c r="A7" s="166" t="s">
        <v>493</v>
      </c>
      <c r="B7" s="173" t="s">
        <v>494</v>
      </c>
      <c r="C7" s="166" t="s">
        <v>495</v>
      </c>
      <c r="D7" s="174" t="s">
        <v>496</v>
      </c>
    </row>
    <row r="8" spans="1:7" x14ac:dyDescent="0.25">
      <c r="A8" s="419" t="s">
        <v>497</v>
      </c>
      <c r="B8" s="419" t="s">
        <v>498</v>
      </c>
      <c r="C8" s="419" t="s">
        <v>499</v>
      </c>
      <c r="D8" s="174" t="s">
        <v>500</v>
      </c>
    </row>
    <row r="9" spans="1:7" ht="16.5" thickBot="1" x14ac:dyDescent="0.3">
      <c r="A9" s="420"/>
      <c r="B9" s="420"/>
      <c r="C9" s="420"/>
      <c r="D9" s="175" t="s">
        <v>501</v>
      </c>
    </row>
    <row r="10" spans="1:7" ht="16.5" thickBot="1" x14ac:dyDescent="0.3">
      <c r="A10" s="166" t="s">
        <v>502</v>
      </c>
      <c r="B10" s="176" t="s">
        <v>503</v>
      </c>
      <c r="C10" s="166" t="s">
        <v>504</v>
      </c>
      <c r="D10" s="174" t="s">
        <v>505</v>
      </c>
    </row>
    <row r="11" spans="1:7" ht="16.5" thickBot="1" x14ac:dyDescent="0.3">
      <c r="A11" s="170" t="s">
        <v>506</v>
      </c>
      <c r="B11" s="170" t="s">
        <v>507</v>
      </c>
      <c r="C11" s="170" t="s">
        <v>508</v>
      </c>
      <c r="D11" s="177"/>
    </row>
    <row r="12" spans="1:7" ht="16.5" thickBot="1" x14ac:dyDescent="0.3">
      <c r="A12" s="166" t="s">
        <v>509</v>
      </c>
      <c r="B12" s="178"/>
      <c r="C12" s="166" t="s">
        <v>510</v>
      </c>
      <c r="D12" s="179"/>
    </row>
    <row r="13" spans="1:7" ht="16.5" thickBot="1" x14ac:dyDescent="0.3">
      <c r="A13" s="166" t="s">
        <v>497</v>
      </c>
      <c r="B13" s="178"/>
      <c r="C13" s="166" t="s">
        <v>511</v>
      </c>
      <c r="D13" s="179"/>
    </row>
    <row r="14" spans="1:7" ht="16.5" thickBot="1" x14ac:dyDescent="0.3">
      <c r="A14" s="166" t="s">
        <v>512</v>
      </c>
      <c r="B14" s="178"/>
      <c r="C14" s="166" t="s">
        <v>502</v>
      </c>
      <c r="D14" s="179"/>
    </row>
    <row r="15" spans="1:7" ht="16.5" thickBot="1" x14ac:dyDescent="0.3">
      <c r="A15" s="170" t="s">
        <v>506</v>
      </c>
      <c r="B15" s="180"/>
      <c r="C15" s="170" t="s">
        <v>513</v>
      </c>
      <c r="D15" s="177"/>
    </row>
    <row r="16" spans="1:7" ht="16.5" thickBot="1" x14ac:dyDescent="0.3">
      <c r="A16" s="166" t="s">
        <v>514</v>
      </c>
      <c r="B16" s="166" t="s">
        <v>515</v>
      </c>
      <c r="C16" s="166" t="s">
        <v>516</v>
      </c>
      <c r="D16" s="166" t="s">
        <v>504</v>
      </c>
      <c r="E16" s="166" t="s">
        <v>517</v>
      </c>
      <c r="F16" s="166" t="s">
        <v>518</v>
      </c>
      <c r="G16" s="168" t="s">
        <v>519</v>
      </c>
    </row>
    <row r="17" spans="1:8" ht="16.5" thickBot="1" x14ac:dyDescent="0.3">
      <c r="A17" s="178"/>
      <c r="B17" s="178"/>
      <c r="C17" s="181"/>
      <c r="D17" s="182"/>
      <c r="E17" s="182"/>
      <c r="F17" s="183"/>
      <c r="G17" s="184"/>
    </row>
    <row r="18" spans="1:8" ht="16.5" thickBot="1" x14ac:dyDescent="0.3">
      <c r="A18" s="178"/>
      <c r="B18" s="178"/>
      <c r="C18" s="178"/>
      <c r="D18" s="178"/>
      <c r="E18" s="178"/>
      <c r="F18" s="178"/>
      <c r="G18" s="179"/>
    </row>
    <row r="19" spans="1:8" ht="16.5" thickBot="1" x14ac:dyDescent="0.3">
      <c r="A19" s="180"/>
      <c r="B19" s="180"/>
      <c r="C19" s="180"/>
      <c r="D19" s="180"/>
      <c r="E19" s="180"/>
      <c r="F19" s="180"/>
      <c r="G19" s="177"/>
    </row>
    <row r="20" spans="1:8" ht="16.5" thickBot="1" x14ac:dyDescent="0.3">
      <c r="A20" s="166" t="s">
        <v>520</v>
      </c>
      <c r="B20" s="185">
        <v>4</v>
      </c>
    </row>
    <row r="21" spans="1:8" ht="16.5" thickBot="1" x14ac:dyDescent="0.3">
      <c r="A21" s="170" t="s">
        <v>521</v>
      </c>
      <c r="B21" s="186">
        <v>2</v>
      </c>
    </row>
    <row r="22" spans="1:8" x14ac:dyDescent="0.25">
      <c r="A22" s="172" t="s">
        <v>522</v>
      </c>
    </row>
    <row r="23" spans="1:8" ht="16.5" thickBot="1" x14ac:dyDescent="0.3"/>
    <row r="24" spans="1:8" ht="16.5" thickBot="1" x14ac:dyDescent="0.3">
      <c r="A24" s="414" t="s">
        <v>523</v>
      </c>
      <c r="B24" s="415"/>
      <c r="C24" s="415"/>
      <c r="D24" s="415"/>
      <c r="E24" s="416"/>
      <c r="F24" s="421"/>
      <c r="G24" s="422"/>
      <c r="H24" s="423"/>
    </row>
    <row r="25" spans="1:8" ht="16.5" thickBot="1" x14ac:dyDescent="0.3">
      <c r="A25" s="187" t="s">
        <v>524</v>
      </c>
      <c r="B25" s="166" t="s">
        <v>509</v>
      </c>
      <c r="C25" s="187" t="s">
        <v>525</v>
      </c>
      <c r="D25" s="187" t="s">
        <v>526</v>
      </c>
      <c r="E25" s="187" t="s">
        <v>527</v>
      </c>
      <c r="F25" s="414" t="s">
        <v>528</v>
      </c>
      <c r="G25" s="415"/>
      <c r="H25" s="416"/>
    </row>
    <row r="26" spans="1:8" ht="24" customHeight="1" thickBot="1" x14ac:dyDescent="0.3">
      <c r="A26" s="182"/>
      <c r="B26" s="178"/>
      <c r="C26" s="182"/>
      <c r="D26" s="181"/>
      <c r="E26" s="181"/>
      <c r="F26" s="417" t="s">
        <v>529</v>
      </c>
      <c r="G26" s="418"/>
      <c r="H26" s="168">
        <v>10</v>
      </c>
    </row>
    <row r="27" spans="1:8" ht="16.5" thickBot="1" x14ac:dyDescent="0.3">
      <c r="A27" s="178"/>
      <c r="B27" s="178"/>
      <c r="C27" s="178"/>
      <c r="D27" s="178"/>
      <c r="E27" s="178"/>
      <c r="F27" s="417" t="s">
        <v>530</v>
      </c>
      <c r="G27" s="418"/>
      <c r="H27" s="168" t="s">
        <v>531</v>
      </c>
    </row>
    <row r="28" spans="1:8" ht="16.5" thickBot="1" x14ac:dyDescent="0.3">
      <c r="A28" s="178"/>
      <c r="B28" s="178"/>
      <c r="C28" s="178"/>
      <c r="D28" s="178"/>
      <c r="E28" s="178"/>
      <c r="F28" s="417" t="s">
        <v>532</v>
      </c>
      <c r="G28" s="418"/>
      <c r="H28" s="188" t="s">
        <v>419</v>
      </c>
    </row>
    <row r="29" spans="1:8" ht="16.5" thickBot="1" x14ac:dyDescent="0.3">
      <c r="A29" s="178"/>
      <c r="B29" s="178"/>
      <c r="C29" s="178"/>
      <c r="D29" s="178"/>
      <c r="E29" s="178"/>
      <c r="F29" s="424"/>
      <c r="G29" s="425"/>
      <c r="H29" s="426"/>
    </row>
    <row r="30" spans="1:8" ht="16.5" thickBot="1" x14ac:dyDescent="0.3">
      <c r="A30" s="178"/>
      <c r="B30" s="178"/>
      <c r="C30" s="178"/>
      <c r="D30" s="178"/>
      <c r="E30" s="178"/>
      <c r="F30" s="427"/>
      <c r="G30" s="428"/>
      <c r="H30" s="429"/>
    </row>
    <row r="31" spans="1:8" ht="16.5" thickBot="1" x14ac:dyDescent="0.3">
      <c r="A31" s="422"/>
      <c r="B31" s="422"/>
      <c r="C31" s="422"/>
      <c r="D31" s="422"/>
      <c r="E31" s="422"/>
      <c r="F31" s="422"/>
      <c r="G31" s="422"/>
      <c r="H31" s="422"/>
    </row>
    <row r="32" spans="1:8" ht="16.5" thickBot="1" x14ac:dyDescent="0.3">
      <c r="A32" s="414" t="s">
        <v>533</v>
      </c>
      <c r="B32" s="415"/>
      <c r="C32" s="415"/>
      <c r="D32" s="415"/>
      <c r="E32" s="415"/>
      <c r="F32" s="415"/>
      <c r="G32" s="415"/>
      <c r="H32" s="416"/>
    </row>
    <row r="33" spans="1:8" ht="16.5" thickBot="1" x14ac:dyDescent="0.3">
      <c r="A33" s="187" t="s">
        <v>524</v>
      </c>
      <c r="B33" s="166" t="s">
        <v>534</v>
      </c>
      <c r="C33" s="187" t="s">
        <v>535</v>
      </c>
      <c r="D33" s="187" t="s">
        <v>536</v>
      </c>
      <c r="E33" s="187" t="s">
        <v>537</v>
      </c>
      <c r="F33" s="187" t="s">
        <v>536</v>
      </c>
      <c r="G33" s="187" t="s">
        <v>538</v>
      </c>
      <c r="H33" s="168" t="s">
        <v>539</v>
      </c>
    </row>
    <row r="34" spans="1:8" ht="16.5" thickBot="1" x14ac:dyDescent="0.3">
      <c r="A34" s="189"/>
      <c r="B34" s="180"/>
      <c r="C34" s="189"/>
      <c r="D34" s="189"/>
      <c r="E34" s="189"/>
      <c r="F34" s="189"/>
      <c r="G34" s="189"/>
      <c r="H34" s="171"/>
    </row>
    <row r="35" spans="1:8" x14ac:dyDescent="0.25">
      <c r="A35" s="172" t="s">
        <v>540</v>
      </c>
    </row>
    <row r="37" spans="1:8" x14ac:dyDescent="0.25">
      <c r="A37" s="190" t="s">
        <v>548</v>
      </c>
    </row>
    <row r="38" spans="1:8" x14ac:dyDescent="0.25">
      <c r="A38" s="172" t="s">
        <v>541</v>
      </c>
    </row>
    <row r="39" spans="1:8" x14ac:dyDescent="0.25">
      <c r="A39" s="172" t="s">
        <v>542</v>
      </c>
    </row>
    <row r="40" spans="1:8" x14ac:dyDescent="0.25">
      <c r="A40" s="191" t="s">
        <v>543</v>
      </c>
    </row>
    <row r="41" spans="1:8" x14ac:dyDescent="0.25">
      <c r="A41" s="172" t="s">
        <v>544</v>
      </c>
    </row>
    <row r="43" spans="1:8" x14ac:dyDescent="0.25">
      <c r="A43" s="172" t="s">
        <v>545</v>
      </c>
    </row>
    <row r="45" spans="1:8" x14ac:dyDescent="0.25">
      <c r="A45" s="172" t="s">
        <v>546</v>
      </c>
    </row>
    <row r="47" spans="1:8" x14ac:dyDescent="0.25">
      <c r="A47" s="172" t="s">
        <v>488</v>
      </c>
    </row>
  </sheetData>
  <mergeCells count="12">
    <mergeCell ref="F27:G27"/>
    <mergeCell ref="F28:G28"/>
    <mergeCell ref="F29:H30"/>
    <mergeCell ref="A31:H31"/>
    <mergeCell ref="A32:H32"/>
    <mergeCell ref="F25:H25"/>
    <mergeCell ref="F26:G26"/>
    <mergeCell ref="A8:A9"/>
    <mergeCell ref="B8:B9"/>
    <mergeCell ref="C8:C9"/>
    <mergeCell ref="A24:E24"/>
    <mergeCell ref="F24:H24"/>
  </mergeCells>
  <hyperlinks>
    <hyperlink ref="B10" r:id="rId1" display="mailto:info@lt.edensprings.com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10" workbookViewId="0">
      <selection activeCell="F17" sqref="F17:F19"/>
    </sheetView>
  </sheetViews>
  <sheetFormatPr defaultRowHeight="15" x14ac:dyDescent="0.25"/>
  <cols>
    <col min="1" max="1" width="29.28515625" style="143" customWidth="1"/>
    <col min="2" max="2" width="15" style="142" customWidth="1"/>
    <col min="3" max="3" width="16.140625" style="142" customWidth="1"/>
    <col min="4" max="4" width="14.28515625" style="143" customWidth="1"/>
    <col min="5" max="5" width="9.140625" style="143"/>
    <col min="6" max="6" width="20.42578125" style="143" customWidth="1"/>
    <col min="7" max="16384" width="9.140625" style="143"/>
  </cols>
  <sheetData>
    <row r="1" spans="1:6" x14ac:dyDescent="0.25">
      <c r="A1" s="141" t="s">
        <v>420</v>
      </c>
    </row>
    <row r="2" spans="1:6" ht="15.75" thickBot="1" x14ac:dyDescent="0.3"/>
    <row r="3" spans="1:6" x14ac:dyDescent="0.25">
      <c r="A3" s="144" t="s">
        <v>421</v>
      </c>
      <c r="B3" s="437" t="s">
        <v>422</v>
      </c>
      <c r="C3" s="438"/>
      <c r="D3" s="439" t="s">
        <v>423</v>
      </c>
      <c r="F3" s="441" t="s">
        <v>424</v>
      </c>
    </row>
    <row r="4" spans="1:6" x14ac:dyDescent="0.25">
      <c r="A4" s="145" t="s">
        <v>425</v>
      </c>
      <c r="B4" s="146" t="s">
        <v>426</v>
      </c>
      <c r="C4" s="147" t="s">
        <v>427</v>
      </c>
      <c r="D4" s="440"/>
      <c r="F4" s="442"/>
    </row>
    <row r="5" spans="1:6" x14ac:dyDescent="0.25">
      <c r="A5" s="430" t="s">
        <v>428</v>
      </c>
      <c r="B5" s="148">
        <v>2</v>
      </c>
      <c r="C5" s="149">
        <v>5</v>
      </c>
      <c r="D5" s="150">
        <v>15</v>
      </c>
      <c r="F5" s="433">
        <v>25</v>
      </c>
    </row>
    <row r="6" spans="1:6" x14ac:dyDescent="0.25">
      <c r="A6" s="431"/>
      <c r="B6" s="151">
        <v>6</v>
      </c>
      <c r="C6" s="152">
        <v>9</v>
      </c>
      <c r="D6" s="153">
        <v>8</v>
      </c>
      <c r="F6" s="434"/>
    </row>
    <row r="7" spans="1:6" x14ac:dyDescent="0.25">
      <c r="A7" s="432"/>
      <c r="B7" s="154">
        <v>10</v>
      </c>
      <c r="C7" s="155" t="s">
        <v>429</v>
      </c>
      <c r="D7" s="153" t="s">
        <v>430</v>
      </c>
      <c r="F7" s="435"/>
    </row>
    <row r="8" spans="1:6" x14ac:dyDescent="0.25">
      <c r="B8" s="143"/>
      <c r="C8" s="143"/>
    </row>
    <row r="9" spans="1:6" x14ac:dyDescent="0.25">
      <c r="A9" s="430" t="s">
        <v>431</v>
      </c>
      <c r="B9" s="156">
        <v>3</v>
      </c>
      <c r="C9" s="157">
        <v>5</v>
      </c>
      <c r="D9" s="158">
        <v>30</v>
      </c>
      <c r="F9" s="433">
        <v>45</v>
      </c>
    </row>
    <row r="10" spans="1:6" x14ac:dyDescent="0.25">
      <c r="A10" s="431"/>
      <c r="B10" s="151">
        <v>6</v>
      </c>
      <c r="C10" s="152">
        <v>10</v>
      </c>
      <c r="D10" s="153">
        <v>20</v>
      </c>
      <c r="F10" s="434"/>
    </row>
    <row r="11" spans="1:6" ht="15" customHeight="1" x14ac:dyDescent="0.25">
      <c r="A11" s="432"/>
      <c r="B11" s="154">
        <v>11</v>
      </c>
      <c r="C11" s="155" t="s">
        <v>429</v>
      </c>
      <c r="D11" s="153" t="s">
        <v>430</v>
      </c>
      <c r="F11" s="435"/>
    </row>
    <row r="12" spans="1:6" ht="15" customHeight="1" x14ac:dyDescent="0.25">
      <c r="B12" s="143"/>
      <c r="C12" s="143"/>
    </row>
    <row r="13" spans="1:6" x14ac:dyDescent="0.25">
      <c r="A13" s="430" t="s">
        <v>432</v>
      </c>
      <c r="B13" s="159">
        <v>3</v>
      </c>
      <c r="C13" s="160">
        <v>5</v>
      </c>
      <c r="D13" s="161">
        <v>25</v>
      </c>
      <c r="F13" s="433">
        <v>50</v>
      </c>
    </row>
    <row r="14" spans="1:6" x14ac:dyDescent="0.25">
      <c r="A14" s="431"/>
      <c r="B14" s="148">
        <v>6</v>
      </c>
      <c r="C14" s="149">
        <v>10</v>
      </c>
      <c r="D14" s="150">
        <v>20</v>
      </c>
      <c r="F14" s="434"/>
    </row>
    <row r="15" spans="1:6" ht="15" customHeight="1" x14ac:dyDescent="0.25">
      <c r="A15" s="432"/>
      <c r="B15" s="154">
        <v>11</v>
      </c>
      <c r="C15" s="155" t="s">
        <v>429</v>
      </c>
      <c r="D15" s="153" t="s">
        <v>430</v>
      </c>
      <c r="F15" s="435"/>
    </row>
    <row r="16" spans="1:6" ht="15" customHeight="1" x14ac:dyDescent="0.25">
      <c r="B16" s="143"/>
      <c r="C16" s="143"/>
    </row>
    <row r="17" spans="1:6" x14ac:dyDescent="0.25">
      <c r="A17" s="430" t="s">
        <v>433</v>
      </c>
      <c r="B17" s="159">
        <v>3</v>
      </c>
      <c r="C17" s="160">
        <v>5</v>
      </c>
      <c r="D17" s="161">
        <v>30</v>
      </c>
      <c r="F17" s="433">
        <v>50</v>
      </c>
    </row>
    <row r="18" spans="1:6" x14ac:dyDescent="0.25">
      <c r="A18" s="431"/>
      <c r="B18" s="148">
        <v>6</v>
      </c>
      <c r="C18" s="149">
        <v>10</v>
      </c>
      <c r="D18" s="150">
        <v>20</v>
      </c>
      <c r="F18" s="434"/>
    </row>
    <row r="19" spans="1:6" x14ac:dyDescent="0.25">
      <c r="A19" s="432"/>
      <c r="B19" s="154">
        <v>11</v>
      </c>
      <c r="C19" s="155" t="s">
        <v>429</v>
      </c>
      <c r="D19" s="162" t="s">
        <v>430</v>
      </c>
      <c r="F19" s="435"/>
    </row>
    <row r="20" spans="1:6" x14ac:dyDescent="0.25">
      <c r="B20" s="143"/>
      <c r="C20" s="143"/>
    </row>
    <row r="21" spans="1:6" x14ac:dyDescent="0.25">
      <c r="A21" s="430" t="s">
        <v>434</v>
      </c>
      <c r="B21" s="159">
        <v>3</v>
      </c>
      <c r="C21" s="160">
        <v>5</v>
      </c>
      <c r="D21" s="161">
        <v>50</v>
      </c>
      <c r="F21" s="433">
        <v>60</v>
      </c>
    </row>
    <row r="22" spans="1:6" x14ac:dyDescent="0.25">
      <c r="A22" s="431"/>
      <c r="B22" s="148">
        <v>6</v>
      </c>
      <c r="C22" s="149">
        <v>10</v>
      </c>
      <c r="D22" s="150">
        <v>30</v>
      </c>
      <c r="F22" s="434"/>
    </row>
    <row r="23" spans="1:6" x14ac:dyDescent="0.25">
      <c r="A23" s="431"/>
      <c r="B23" s="151">
        <v>11</v>
      </c>
      <c r="C23" s="152">
        <v>15</v>
      </c>
      <c r="D23" s="153">
        <v>15</v>
      </c>
      <c r="F23" s="434"/>
    </row>
    <row r="24" spans="1:6" x14ac:dyDescent="0.25">
      <c r="A24" s="432"/>
      <c r="B24" s="154">
        <v>16</v>
      </c>
      <c r="C24" s="155" t="s">
        <v>435</v>
      </c>
      <c r="D24" s="153" t="s">
        <v>430</v>
      </c>
      <c r="F24" s="435"/>
    </row>
    <row r="25" spans="1:6" x14ac:dyDescent="0.25">
      <c r="B25" s="143"/>
      <c r="C25" s="143"/>
    </row>
    <row r="26" spans="1:6" x14ac:dyDescent="0.25">
      <c r="A26" s="430" t="s">
        <v>436</v>
      </c>
      <c r="B26" s="159">
        <v>3</v>
      </c>
      <c r="C26" s="160">
        <v>5</v>
      </c>
      <c r="D26" s="161">
        <v>50</v>
      </c>
      <c r="F26" s="433">
        <v>65</v>
      </c>
    </row>
    <row r="27" spans="1:6" x14ac:dyDescent="0.25">
      <c r="A27" s="431"/>
      <c r="B27" s="148">
        <v>6</v>
      </c>
      <c r="C27" s="149">
        <v>10</v>
      </c>
      <c r="D27" s="150">
        <v>40</v>
      </c>
      <c r="F27" s="434"/>
    </row>
    <row r="28" spans="1:6" x14ac:dyDescent="0.25">
      <c r="A28" s="431"/>
      <c r="B28" s="151">
        <v>11</v>
      </c>
      <c r="C28" s="152">
        <v>15</v>
      </c>
      <c r="D28" s="153">
        <v>20</v>
      </c>
      <c r="F28" s="434"/>
    </row>
    <row r="29" spans="1:6" x14ac:dyDescent="0.25">
      <c r="A29" s="432"/>
      <c r="B29" s="154">
        <v>16</v>
      </c>
      <c r="C29" s="155" t="s">
        <v>435</v>
      </c>
      <c r="D29" s="153" t="s">
        <v>430</v>
      </c>
      <c r="F29" s="435"/>
    </row>
    <row r="30" spans="1:6" x14ac:dyDescent="0.25">
      <c r="B30" s="143"/>
      <c r="C30" s="143"/>
    </row>
    <row r="31" spans="1:6" ht="15" customHeight="1" x14ac:dyDescent="0.25">
      <c r="A31" s="430" t="s">
        <v>437</v>
      </c>
      <c r="B31" s="159">
        <v>3</v>
      </c>
      <c r="C31" s="160">
        <v>5</v>
      </c>
      <c r="D31" s="161">
        <v>40</v>
      </c>
      <c r="F31" s="433">
        <v>50</v>
      </c>
    </row>
    <row r="32" spans="1:6" x14ac:dyDescent="0.25">
      <c r="A32" s="431"/>
      <c r="B32" s="148">
        <v>6</v>
      </c>
      <c r="C32" s="149">
        <v>10</v>
      </c>
      <c r="D32" s="150">
        <v>30</v>
      </c>
      <c r="F32" s="434"/>
    </row>
    <row r="33" spans="1:6" x14ac:dyDescent="0.25">
      <c r="A33" s="431"/>
      <c r="B33" s="151">
        <v>11</v>
      </c>
      <c r="C33" s="152">
        <v>15</v>
      </c>
      <c r="D33" s="153">
        <v>15</v>
      </c>
      <c r="F33" s="434"/>
    </row>
    <row r="34" spans="1:6" ht="15" customHeight="1" x14ac:dyDescent="0.25">
      <c r="A34" s="432"/>
      <c r="B34" s="154">
        <v>16</v>
      </c>
      <c r="C34" s="155" t="s">
        <v>429</v>
      </c>
      <c r="D34" s="162" t="s">
        <v>430</v>
      </c>
      <c r="F34" s="435"/>
    </row>
    <row r="35" spans="1:6" x14ac:dyDescent="0.25">
      <c r="B35" s="143"/>
      <c r="C35" s="143"/>
    </row>
    <row r="36" spans="1:6" x14ac:dyDescent="0.25">
      <c r="A36" s="430" t="s">
        <v>438</v>
      </c>
      <c r="B36" s="159">
        <v>3</v>
      </c>
      <c r="C36" s="160">
        <v>5</v>
      </c>
      <c r="D36" s="161">
        <f>D31</f>
        <v>40</v>
      </c>
      <c r="F36" s="433">
        <v>50</v>
      </c>
    </row>
    <row r="37" spans="1:6" x14ac:dyDescent="0.25">
      <c r="A37" s="431"/>
      <c r="B37" s="148">
        <v>6</v>
      </c>
      <c r="C37" s="149">
        <v>10</v>
      </c>
      <c r="D37" s="158">
        <f>D32</f>
        <v>30</v>
      </c>
      <c r="F37" s="434"/>
    </row>
    <row r="38" spans="1:6" ht="15" customHeight="1" x14ac:dyDescent="0.25">
      <c r="A38" s="431"/>
      <c r="B38" s="151">
        <v>11</v>
      </c>
      <c r="C38" s="152">
        <v>15</v>
      </c>
      <c r="D38" s="161">
        <f>D33</f>
        <v>15</v>
      </c>
      <c r="F38" s="434"/>
    </row>
    <row r="39" spans="1:6" ht="15.75" thickBot="1" x14ac:dyDescent="0.3">
      <c r="A39" s="432"/>
      <c r="B39" s="163">
        <v>16</v>
      </c>
      <c r="C39" s="164" t="s">
        <v>429</v>
      </c>
      <c r="D39" s="165" t="s">
        <v>430</v>
      </c>
      <c r="F39" s="436"/>
    </row>
  </sheetData>
  <mergeCells count="19">
    <mergeCell ref="A9:A11"/>
    <mergeCell ref="F9:F11"/>
    <mergeCell ref="B3:C3"/>
    <mergeCell ref="D3:D4"/>
    <mergeCell ref="F3:F4"/>
    <mergeCell ref="A5:A7"/>
    <mergeCell ref="F5:F7"/>
    <mergeCell ref="A13:A15"/>
    <mergeCell ref="F13:F15"/>
    <mergeCell ref="A17:A19"/>
    <mergeCell ref="F17:F19"/>
    <mergeCell ref="A21:A24"/>
    <mergeCell ref="F21:F24"/>
    <mergeCell ref="A26:A29"/>
    <mergeCell ref="F26:F29"/>
    <mergeCell ref="A31:A34"/>
    <mergeCell ref="F31:F34"/>
    <mergeCell ref="A36:A39"/>
    <mergeCell ref="F36:F3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H81"/>
  <sheetViews>
    <sheetView topLeftCell="A67" zoomScale="90" zoomScaleNormal="90" workbookViewId="0">
      <selection activeCell="E92" sqref="E92"/>
    </sheetView>
  </sheetViews>
  <sheetFormatPr defaultRowHeight="12.75" x14ac:dyDescent="0.2"/>
  <cols>
    <col min="1" max="1" width="54" style="2" customWidth="1"/>
    <col min="2" max="2" width="18.7109375" style="2" customWidth="1"/>
    <col min="3" max="3" width="26.42578125" style="2" customWidth="1"/>
    <col min="4" max="4" width="24.85546875" style="2" customWidth="1"/>
    <col min="5" max="5" width="26.42578125" style="2" customWidth="1"/>
    <col min="6" max="6" width="26.28515625" style="2" customWidth="1"/>
    <col min="7" max="16384" width="9.140625" style="2"/>
  </cols>
  <sheetData>
    <row r="1" spans="1:8" ht="23.25" x14ac:dyDescent="0.35">
      <c r="A1" s="1" t="s">
        <v>78</v>
      </c>
      <c r="C1" s="3"/>
      <c r="E1" s="4"/>
      <c r="F1" s="5"/>
    </row>
    <row r="2" spans="1:8" x14ac:dyDescent="0.2">
      <c r="A2" s="7" t="s">
        <v>79</v>
      </c>
      <c r="B2" s="8">
        <v>-0.2</v>
      </c>
      <c r="C2" s="3"/>
    </row>
    <row r="3" spans="1:8" x14ac:dyDescent="0.2">
      <c r="A3" s="7" t="s">
        <v>80</v>
      </c>
      <c r="B3" s="8">
        <v>-0.1</v>
      </c>
      <c r="C3" s="3"/>
    </row>
    <row r="4" spans="1:8" ht="15.75" x14ac:dyDescent="0.25">
      <c r="A4" s="9" t="s">
        <v>81</v>
      </c>
      <c r="D4" s="3">
        <v>0.21</v>
      </c>
      <c r="E4" s="10">
        <f>B2</f>
        <v>-0.2</v>
      </c>
    </row>
    <row r="5" spans="1:8" s="13" customFormat="1" ht="47.25" x14ac:dyDescent="0.2">
      <c r="A5" s="11" t="s">
        <v>82</v>
      </c>
      <c r="B5" s="11" t="s">
        <v>83</v>
      </c>
      <c r="C5" s="11" t="s">
        <v>166</v>
      </c>
      <c r="D5" s="11" t="s">
        <v>84</v>
      </c>
      <c r="E5" s="12" t="s">
        <v>85</v>
      </c>
      <c r="F5" s="12" t="s">
        <v>86</v>
      </c>
    </row>
    <row r="6" spans="1:8" ht="15.75" x14ac:dyDescent="0.2">
      <c r="A6" s="11" t="s">
        <v>87</v>
      </c>
      <c r="B6" s="14">
        <v>0</v>
      </c>
      <c r="C6" s="15">
        <f>C15*1.15</f>
        <v>4.827092617571898</v>
      </c>
      <c r="D6" s="15">
        <f>C6+C6*$D$4</f>
        <v>5.8407820672619968</v>
      </c>
      <c r="E6" s="16">
        <f>C6+C6*$E$4</f>
        <v>3.8616740940575185</v>
      </c>
      <c r="F6" s="16">
        <f>E6+E6*$D$4</f>
        <v>4.6726256538095976</v>
      </c>
    </row>
    <row r="7" spans="1:8" ht="15.75" x14ac:dyDescent="0.2">
      <c r="A7" s="11" t="s">
        <v>88</v>
      </c>
      <c r="B7" s="14">
        <v>0.05</v>
      </c>
      <c r="C7" s="15">
        <f>$C$6-$C$6*B7</f>
        <v>4.585737986693303</v>
      </c>
      <c r="D7" s="15">
        <f>C7+C7*$D$4</f>
        <v>5.5487429638988965</v>
      </c>
      <c r="E7" s="16">
        <f>C7+C7*$E$4</f>
        <v>3.6685903893546423</v>
      </c>
      <c r="F7" s="16">
        <f>E7+E7*$D$4</f>
        <v>4.4389943711191169</v>
      </c>
    </row>
    <row r="8" spans="1:8" ht="15.75" x14ac:dyDescent="0.2">
      <c r="A8" s="11" t="s">
        <v>89</v>
      </c>
      <c r="B8" s="14">
        <v>0.1</v>
      </c>
      <c r="C8" s="15">
        <f>$C$6-$C$6*B8</f>
        <v>4.344383355814708</v>
      </c>
      <c r="D8" s="15">
        <f>C8+C8*$D$4</f>
        <v>5.2567038605357963</v>
      </c>
      <c r="E8" s="16">
        <f>C8+C8*$E$4</f>
        <v>3.4755066846517666</v>
      </c>
      <c r="F8" s="16">
        <f>E8+E8*$D$4</f>
        <v>4.2053630884286379</v>
      </c>
    </row>
    <row r="9" spans="1:8" ht="15.75" x14ac:dyDescent="0.2">
      <c r="A9" s="11" t="s">
        <v>90</v>
      </c>
      <c r="B9" s="14">
        <v>0.15</v>
      </c>
      <c r="C9" s="15">
        <f>$C$6-$C$6*B9</f>
        <v>4.103028724936113</v>
      </c>
      <c r="D9" s="15">
        <f>C9+C9*$D$4</f>
        <v>4.964664757172697</v>
      </c>
      <c r="E9" s="16">
        <f>C9+C9*$E$4</f>
        <v>3.2824229799488904</v>
      </c>
      <c r="F9" s="16">
        <f>E9+E9*$D$4</f>
        <v>3.9717318057381572</v>
      </c>
    </row>
    <row r="10" spans="1:8" ht="15.75" x14ac:dyDescent="0.2">
      <c r="A10" s="11" t="s">
        <v>91</v>
      </c>
      <c r="B10" s="14">
        <v>0.2</v>
      </c>
      <c r="C10" s="15">
        <f>$C$6-$C$6*B10</f>
        <v>3.8616740940575185</v>
      </c>
      <c r="D10" s="15">
        <f>C10+C10*$D$4</f>
        <v>4.6726256538095976</v>
      </c>
      <c r="E10" s="16">
        <f>C10+C10*$E$4</f>
        <v>3.0893392752460147</v>
      </c>
      <c r="F10" s="16">
        <f>E10+E10*$D$4</f>
        <v>3.7381005230476778</v>
      </c>
    </row>
    <row r="11" spans="1:8" ht="15.75" x14ac:dyDescent="0.2">
      <c r="A11" s="11" t="s">
        <v>92</v>
      </c>
      <c r="B11" s="17" t="s">
        <v>93</v>
      </c>
      <c r="C11" s="17" t="s">
        <v>93</v>
      </c>
      <c r="D11" s="17" t="s">
        <v>93</v>
      </c>
      <c r="E11" s="11" t="s">
        <v>93</v>
      </c>
      <c r="F11" s="11" t="s">
        <v>93</v>
      </c>
    </row>
    <row r="12" spans="1:8" ht="15.75" x14ac:dyDescent="0.2">
      <c r="A12" s="18"/>
      <c r="B12" s="18"/>
      <c r="C12" s="18"/>
      <c r="D12" s="18"/>
      <c r="E12" s="18"/>
      <c r="F12" s="18"/>
    </row>
    <row r="13" spans="1:8" ht="15.75" x14ac:dyDescent="0.25">
      <c r="A13" s="9" t="s">
        <v>94</v>
      </c>
      <c r="B13" s="6"/>
      <c r="C13" s="6"/>
      <c r="D13" s="6"/>
      <c r="E13" s="6"/>
      <c r="F13" s="6"/>
    </row>
    <row r="14" spans="1:8" s="13" customFormat="1" ht="47.25" x14ac:dyDescent="0.2">
      <c r="A14" s="11" t="s">
        <v>82</v>
      </c>
      <c r="B14" s="11" t="s">
        <v>83</v>
      </c>
      <c r="C14" s="11" t="s">
        <v>95</v>
      </c>
      <c r="D14" s="11" t="s">
        <v>96</v>
      </c>
      <c r="E14" s="12" t="s">
        <v>97</v>
      </c>
      <c r="F14" s="12" t="s">
        <v>98</v>
      </c>
      <c r="G14" s="52">
        <v>4.8</v>
      </c>
    </row>
    <row r="15" spans="1:8" ht="15.75" x14ac:dyDescent="0.2">
      <c r="A15" s="11" t="str">
        <f t="shared" ref="A15:B19" si="0">A6</f>
        <v>2 - 4 Bottles</v>
      </c>
      <c r="B15" s="14">
        <f t="shared" si="0"/>
        <v>0</v>
      </c>
      <c r="C15" s="15">
        <f>2.95/0.702804</f>
        <v>4.1974718413668679</v>
      </c>
      <c r="D15" s="15">
        <f>C15+C15*$D$4</f>
        <v>5.0789409280539104</v>
      </c>
      <c r="E15" s="16">
        <f>C15+C15*$E$4</f>
        <v>3.3579774730934941</v>
      </c>
      <c r="F15" s="16">
        <f>E15+E15*$D$4</f>
        <v>4.063152742443128</v>
      </c>
      <c r="G15" s="50">
        <f>(H15-$G$14)/$G$14</f>
        <v>-0.30042135977218953</v>
      </c>
      <c r="H15" s="51">
        <v>3.3579774730934902</v>
      </c>
    </row>
    <row r="16" spans="1:8" ht="15.75" x14ac:dyDescent="0.2">
      <c r="A16" s="11" t="str">
        <f t="shared" si="0"/>
        <v>5 - 10 Bottles</v>
      </c>
      <c r="B16" s="14">
        <f t="shared" si="0"/>
        <v>0.05</v>
      </c>
      <c r="C16" s="15">
        <f>$C$15-B16*$C$15</f>
        <v>3.9875982492985247</v>
      </c>
      <c r="D16" s="15">
        <f>C16+C16*$D$4</f>
        <v>4.8249938816512152</v>
      </c>
      <c r="E16" s="16">
        <f>C16+C16*$E$4</f>
        <v>3.1900785994388197</v>
      </c>
      <c r="F16" s="16">
        <f>E16+E16*$D$4</f>
        <v>3.859995105320972</v>
      </c>
      <c r="G16" s="50">
        <f>(H16-$G$14)/$G$14</f>
        <v>-0.33540029178357922</v>
      </c>
      <c r="H16" s="51">
        <v>3.1900785994388197</v>
      </c>
    </row>
    <row r="17" spans="1:8" ht="15.75" x14ac:dyDescent="0.2">
      <c r="A17" s="11" t="str">
        <f t="shared" si="0"/>
        <v>11 - 20 bottles</v>
      </c>
      <c r="B17" s="14">
        <f t="shared" si="0"/>
        <v>0.1</v>
      </c>
      <c r="C17" s="15">
        <f>$C$15-B17*$C$15</f>
        <v>3.777724657230181</v>
      </c>
      <c r="D17" s="15">
        <f>C17+C17*$D$4</f>
        <v>4.5710468352485192</v>
      </c>
      <c r="E17" s="16">
        <f>C17+C17*$E$4</f>
        <v>3.0221797257841447</v>
      </c>
      <c r="F17" s="16">
        <f>E17+E17*$D$4</f>
        <v>3.6568374681988152</v>
      </c>
      <c r="G17" s="50">
        <f>(H17-$G$14)/$G$14</f>
        <v>-0.37037922379496985</v>
      </c>
      <c r="H17" s="51">
        <v>3.0221797257841447</v>
      </c>
    </row>
    <row r="18" spans="1:8" ht="15.75" x14ac:dyDescent="0.2">
      <c r="A18" s="11" t="str">
        <f t="shared" si="0"/>
        <v>21 -35 Bottles</v>
      </c>
      <c r="B18" s="14">
        <f t="shared" si="0"/>
        <v>0.15</v>
      </c>
      <c r="C18" s="15">
        <f>$C$15-B18*$C$15</f>
        <v>3.5678510651618378</v>
      </c>
      <c r="D18" s="15">
        <f>C18+C18*$D$4</f>
        <v>4.317099788845824</v>
      </c>
      <c r="E18" s="16">
        <f>C18+C18*$E$4</f>
        <v>2.8542808521294702</v>
      </c>
      <c r="F18" s="16">
        <f>E18+E18*$D$4</f>
        <v>3.4536798310766592</v>
      </c>
      <c r="G18" s="50">
        <f>(H18-$G$14)/$G$14</f>
        <v>-0.40535815580636037</v>
      </c>
      <c r="H18" s="51">
        <v>2.8542808521294702</v>
      </c>
    </row>
    <row r="19" spans="1:8" ht="15.75" x14ac:dyDescent="0.2">
      <c r="A19" s="11" t="str">
        <f t="shared" si="0"/>
        <v>36 - 50 Bottles</v>
      </c>
      <c r="B19" s="14">
        <f t="shared" si="0"/>
        <v>0.2</v>
      </c>
      <c r="C19" s="15">
        <f>$C$15-B19*$C$15</f>
        <v>3.3579774730934941</v>
      </c>
      <c r="D19" s="15">
        <f>C19+C19*$D$4</f>
        <v>4.063152742443128</v>
      </c>
      <c r="E19" s="16">
        <f>C19+C19*$E$4</f>
        <v>2.6863819784747953</v>
      </c>
      <c r="F19" s="16">
        <f>E19+E19*$D$4</f>
        <v>3.2505221939545024</v>
      </c>
      <c r="G19" s="50">
        <f>(H19-$G$14)/$G$14</f>
        <v>-0.44033708781775094</v>
      </c>
      <c r="H19" s="51">
        <v>2.6863819784747953</v>
      </c>
    </row>
    <row r="20" spans="1:8" ht="15.75" customHeight="1" x14ac:dyDescent="0.2">
      <c r="A20" s="11" t="str">
        <f>A11</f>
        <v>&gt; 50 Bottles</v>
      </c>
      <c r="B20" s="17" t="s">
        <v>93</v>
      </c>
      <c r="C20" s="17" t="s">
        <v>93</v>
      </c>
      <c r="D20" s="17" t="s">
        <v>93</v>
      </c>
      <c r="E20" s="17" t="s">
        <v>93</v>
      </c>
      <c r="F20" s="11" t="s">
        <v>93</v>
      </c>
    </row>
    <row r="21" spans="1:8" ht="15.75" customHeight="1" x14ac:dyDescent="0.2">
      <c r="A21" s="18"/>
      <c r="B21" s="18"/>
      <c r="C21" s="18"/>
      <c r="D21" s="18"/>
      <c r="E21" s="18"/>
      <c r="F21" s="18"/>
    </row>
    <row r="22" spans="1:8" ht="15.75" customHeight="1" x14ac:dyDescent="0.25">
      <c r="A22" s="9" t="s">
        <v>99</v>
      </c>
      <c r="B22" s="18"/>
      <c r="C22" s="18"/>
      <c r="E22" s="19">
        <f>B2</f>
        <v>-0.2</v>
      </c>
      <c r="F22" s="18"/>
    </row>
    <row r="23" spans="1:8" s="13" customFormat="1" ht="31.5" x14ac:dyDescent="0.2">
      <c r="A23" s="11" t="s">
        <v>167</v>
      </c>
      <c r="B23" s="11" t="s">
        <v>100</v>
      </c>
      <c r="C23" s="17" t="s">
        <v>101</v>
      </c>
      <c r="D23" s="17" t="s">
        <v>102</v>
      </c>
      <c r="E23" s="20" t="s">
        <v>103</v>
      </c>
      <c r="F23" s="20" t="s">
        <v>104</v>
      </c>
      <c r="G23" s="2"/>
    </row>
    <row r="24" spans="1:8" ht="15.75" customHeight="1" x14ac:dyDescent="0.2">
      <c r="A24" s="11" t="s">
        <v>105</v>
      </c>
      <c r="B24" s="14">
        <v>0</v>
      </c>
      <c r="C24" s="21">
        <v>7.1</v>
      </c>
      <c r="D24" s="21">
        <f>C24+C24*$D$4</f>
        <v>8.5909999999999993</v>
      </c>
      <c r="E24" s="16">
        <f>C24+C24*$E$22</f>
        <v>5.68</v>
      </c>
      <c r="F24" s="16">
        <f>E24+E24*$D$4</f>
        <v>6.8727999999999998</v>
      </c>
    </row>
    <row r="25" spans="1:8" ht="15.75" customHeight="1" x14ac:dyDescent="0.2">
      <c r="A25" s="11" t="s">
        <v>106</v>
      </c>
      <c r="B25" s="14">
        <v>7.0000000000000007E-2</v>
      </c>
      <c r="C25" s="21">
        <f>C24-C24*B25</f>
        <v>6.6029999999999998</v>
      </c>
      <c r="D25" s="21">
        <f>C25+C25*$D$4</f>
        <v>7.98963</v>
      </c>
      <c r="E25" s="16">
        <f>C25+C25*$E$22</f>
        <v>5.2824</v>
      </c>
      <c r="F25" s="16">
        <f>E25+E25*$D$4</f>
        <v>6.3917039999999998</v>
      </c>
    </row>
    <row r="26" spans="1:8" ht="15.75" customHeight="1" x14ac:dyDescent="0.2">
      <c r="A26" s="11" t="s">
        <v>107</v>
      </c>
      <c r="B26" s="14">
        <v>0.125</v>
      </c>
      <c r="C26" s="21">
        <f>C24-C24*B26</f>
        <v>6.2124999999999995</v>
      </c>
      <c r="D26" s="21">
        <f>C26+C26*$D$4</f>
        <v>7.5171249999999992</v>
      </c>
      <c r="E26" s="16">
        <f>C26+C26*$E$22</f>
        <v>4.97</v>
      </c>
      <c r="F26" s="16">
        <f>E26+E26*$D$4</f>
        <v>6.0137</v>
      </c>
    </row>
    <row r="27" spans="1:8" ht="15.75" customHeight="1" x14ac:dyDescent="0.2">
      <c r="A27" s="11" t="s">
        <v>108</v>
      </c>
      <c r="B27" s="22" t="s">
        <v>93</v>
      </c>
      <c r="C27" s="22" t="s">
        <v>93</v>
      </c>
      <c r="D27" s="22" t="s">
        <v>93</v>
      </c>
      <c r="E27" s="14" t="s">
        <v>93</v>
      </c>
      <c r="F27" s="14" t="s">
        <v>93</v>
      </c>
    </row>
    <row r="28" spans="1:8" ht="15.75" customHeight="1" x14ac:dyDescent="0.2">
      <c r="A28" s="18"/>
      <c r="B28" s="23"/>
      <c r="C28" s="23"/>
      <c r="D28" s="23"/>
      <c r="E28" s="23"/>
      <c r="F28" s="23"/>
    </row>
    <row r="29" spans="1:8" ht="31.5" x14ac:dyDescent="0.2">
      <c r="A29" s="11" t="s">
        <v>109</v>
      </c>
      <c r="B29" s="11" t="s">
        <v>100</v>
      </c>
      <c r="C29" s="17" t="s">
        <v>110</v>
      </c>
      <c r="D29" s="17" t="s">
        <v>111</v>
      </c>
      <c r="E29" s="20" t="s">
        <v>112</v>
      </c>
      <c r="F29" s="20" t="s">
        <v>113</v>
      </c>
    </row>
    <row r="30" spans="1:8" ht="15.75" customHeight="1" x14ac:dyDescent="0.2">
      <c r="A30" s="11" t="s">
        <v>105</v>
      </c>
      <c r="B30" s="14">
        <v>0</v>
      </c>
      <c r="C30" s="21">
        <f>4/0.702804</f>
        <v>5.6914872425313456</v>
      </c>
      <c r="D30" s="21">
        <f>C30+C30*$D$4</f>
        <v>6.886699563462928</v>
      </c>
      <c r="E30" s="16">
        <f>C30+C30*$E$22</f>
        <v>4.5531897940250765</v>
      </c>
      <c r="F30" s="16">
        <f>E30+E30*$D$4</f>
        <v>5.5093596507703424</v>
      </c>
    </row>
    <row r="31" spans="1:8" ht="15.75" customHeight="1" x14ac:dyDescent="0.2">
      <c r="A31" s="11" t="s">
        <v>106</v>
      </c>
      <c r="B31" s="14">
        <v>7.0000000000000007E-2</v>
      </c>
      <c r="C31" s="21">
        <f>C30-C30*B31</f>
        <v>5.2930831355541512</v>
      </c>
      <c r="D31" s="21">
        <f>C31+C31*$D$4</f>
        <v>6.4046305940205226</v>
      </c>
      <c r="E31" s="16">
        <f>C31+C31*$E$22</f>
        <v>4.2344665084433206</v>
      </c>
      <c r="F31" s="16">
        <f>E31+E31*$D$4</f>
        <v>5.1237044752164183</v>
      </c>
    </row>
    <row r="32" spans="1:8" ht="15.75" customHeight="1" x14ac:dyDescent="0.2">
      <c r="A32" s="11" t="s">
        <v>107</v>
      </c>
      <c r="B32" s="14">
        <v>0.125</v>
      </c>
      <c r="C32" s="21">
        <f>C31-C31*B32</f>
        <v>4.6314477436098827</v>
      </c>
      <c r="D32" s="21">
        <f>C32+C32*$D$4</f>
        <v>5.6040517697679579</v>
      </c>
      <c r="E32" s="16">
        <f>C32+C32*$E$22</f>
        <v>3.7051581948879062</v>
      </c>
      <c r="F32" s="16">
        <f>E32+E32*$D$4</f>
        <v>4.4832414158143665</v>
      </c>
    </row>
    <row r="33" spans="1:6" ht="15.75" customHeight="1" x14ac:dyDescent="0.2">
      <c r="A33" s="11" t="s">
        <v>108</v>
      </c>
      <c r="B33" s="22" t="s">
        <v>93</v>
      </c>
      <c r="C33" s="22" t="s">
        <v>93</v>
      </c>
      <c r="D33" s="22" t="s">
        <v>93</v>
      </c>
      <c r="E33" s="14" t="s">
        <v>93</v>
      </c>
      <c r="F33" s="14" t="s">
        <v>93</v>
      </c>
    </row>
    <row r="34" spans="1:6" ht="15.75" customHeight="1" x14ac:dyDescent="0.2">
      <c r="A34" s="18"/>
      <c r="B34" s="23"/>
      <c r="C34" s="23"/>
      <c r="D34" s="23"/>
      <c r="E34" s="23">
        <f>B3</f>
        <v>-0.1</v>
      </c>
      <c r="F34" s="23"/>
    </row>
    <row r="35" spans="1:6" ht="47.25" x14ac:dyDescent="0.2">
      <c r="A35" s="11" t="s">
        <v>114</v>
      </c>
      <c r="B35" s="11" t="s">
        <v>100</v>
      </c>
      <c r="C35" s="17" t="s">
        <v>115</v>
      </c>
      <c r="D35" s="17" t="s">
        <v>116</v>
      </c>
      <c r="E35" s="20" t="s">
        <v>117</v>
      </c>
      <c r="F35" s="20" t="s">
        <v>118</v>
      </c>
    </row>
    <row r="36" spans="1:6" s="24" customFormat="1" ht="15.75" customHeight="1" x14ac:dyDescent="0.2">
      <c r="A36" s="11" t="s">
        <v>119</v>
      </c>
      <c r="B36" s="14">
        <v>0</v>
      </c>
      <c r="C36" s="21">
        <v>17.100000000000001</v>
      </c>
      <c r="D36" s="21">
        <f>C36+C36*$D$4</f>
        <v>20.691000000000003</v>
      </c>
      <c r="E36" s="16">
        <f>C36+C36*$E$34</f>
        <v>15.39</v>
      </c>
      <c r="F36" s="16">
        <f>E36+E36*$D$4</f>
        <v>18.6219</v>
      </c>
    </row>
    <row r="37" spans="1:6" s="24" customFormat="1" ht="15.75" customHeight="1" x14ac:dyDescent="0.2">
      <c r="A37" s="11" t="s">
        <v>120</v>
      </c>
      <c r="B37" s="14">
        <v>0</v>
      </c>
      <c r="C37" s="21">
        <v>20</v>
      </c>
      <c r="D37" s="21">
        <f>C37+C37*$D$4</f>
        <v>24.2</v>
      </c>
      <c r="E37" s="16">
        <f>C37+C37*$E$34</f>
        <v>18</v>
      </c>
      <c r="F37" s="16">
        <f>E37+E37*$D$4</f>
        <v>21.78</v>
      </c>
    </row>
    <row r="38" spans="1:6" s="24" customFormat="1" ht="15.75" customHeight="1" x14ac:dyDescent="0.2">
      <c r="A38" s="11" t="s">
        <v>121</v>
      </c>
      <c r="B38" s="14">
        <v>0</v>
      </c>
      <c r="C38" s="21">
        <v>20</v>
      </c>
      <c r="D38" s="21">
        <f>C38+C38*$D$4</f>
        <v>24.2</v>
      </c>
      <c r="E38" s="16">
        <f>C38+C38*$E$34</f>
        <v>18</v>
      </c>
      <c r="F38" s="16">
        <f>E38+E38*$D$4</f>
        <v>21.78</v>
      </c>
    </row>
    <row r="39" spans="1:6" s="24" customFormat="1" ht="15.75" customHeight="1" x14ac:dyDescent="0.2">
      <c r="A39" s="14" t="s">
        <v>122</v>
      </c>
      <c r="B39" s="14">
        <v>0</v>
      </c>
      <c r="C39" s="21">
        <f>8/0.702804</f>
        <v>11.382974485062691</v>
      </c>
      <c r="D39" s="21">
        <f>C39+C39*$D$4</f>
        <v>13.773399126925856</v>
      </c>
      <c r="E39" s="15">
        <f>C39</f>
        <v>11.382974485062691</v>
      </c>
      <c r="F39" s="15">
        <f>E39+E39*$D$4</f>
        <v>13.773399126925856</v>
      </c>
    </row>
    <row r="40" spans="1:6" s="24" customFormat="1" ht="15.75" customHeight="1" x14ac:dyDescent="0.2">
      <c r="A40" s="14" t="s">
        <v>123</v>
      </c>
      <c r="B40" s="14">
        <v>0</v>
      </c>
      <c r="C40" s="21">
        <f>4/0.702804</f>
        <v>5.6914872425313456</v>
      </c>
      <c r="D40" s="21">
        <f>C40+C40*$D$4</f>
        <v>6.886699563462928</v>
      </c>
      <c r="E40" s="15">
        <f>C40</f>
        <v>5.6914872425313456</v>
      </c>
      <c r="F40" s="15">
        <f>E40+E40*$D$4</f>
        <v>6.886699563462928</v>
      </c>
    </row>
    <row r="41" spans="1:6" s="24" customFormat="1" ht="15.75" customHeight="1" x14ac:dyDescent="0.2">
      <c r="A41" s="23"/>
      <c r="B41" s="23"/>
      <c r="C41" s="25"/>
      <c r="D41" s="24">
        <v>1.21</v>
      </c>
      <c r="E41" s="23">
        <v>-0.1</v>
      </c>
      <c r="F41" s="26"/>
    </row>
    <row r="42" spans="1:6" s="24" customFormat="1" ht="15.75" customHeight="1" x14ac:dyDescent="0.2">
      <c r="A42" s="27" t="s">
        <v>124</v>
      </c>
      <c r="B42" s="27"/>
      <c r="C42" s="28" t="s">
        <v>125</v>
      </c>
      <c r="D42" s="28" t="s">
        <v>126</v>
      </c>
      <c r="E42" s="29" t="s">
        <v>127</v>
      </c>
      <c r="F42" s="29" t="s">
        <v>128</v>
      </c>
    </row>
    <row r="43" spans="1:6" s="24" customFormat="1" ht="16.5" customHeight="1" x14ac:dyDescent="0.2">
      <c r="A43" s="30" t="s">
        <v>129</v>
      </c>
      <c r="B43" s="31"/>
      <c r="C43" s="15">
        <v>176.40403158831398</v>
      </c>
      <c r="D43" s="32">
        <f>C43*$D$41</f>
        <v>213.44887822185993</v>
      </c>
      <c r="E43" s="32">
        <f>C43+C43*$E$41</f>
        <v>158.76362842948259</v>
      </c>
      <c r="F43" s="32">
        <f>E43*$D$41</f>
        <v>192.10399039967393</v>
      </c>
    </row>
    <row r="44" spans="1:6" s="24" customFormat="1" ht="15" customHeight="1" x14ac:dyDescent="0.2">
      <c r="A44" s="30" t="s">
        <v>130</v>
      </c>
      <c r="B44" s="31"/>
      <c r="C44" s="15">
        <v>186.7519251455598</v>
      </c>
      <c r="D44" s="32">
        <f t="shared" ref="D44:D58" si="1">C44*$D$41</f>
        <v>225.96982942612735</v>
      </c>
      <c r="E44" s="32">
        <f t="shared" ref="E44:E58" si="2">C44+C44*$E$41</f>
        <v>168.07673263100381</v>
      </c>
      <c r="F44" s="32">
        <f t="shared" ref="F44:F58" si="3">E44*$D$41</f>
        <v>203.37284648351459</v>
      </c>
    </row>
    <row r="45" spans="1:6" s="24" customFormat="1" ht="15.75" customHeight="1" x14ac:dyDescent="0.2">
      <c r="A45" s="30" t="s">
        <v>131</v>
      </c>
      <c r="B45" s="31"/>
      <c r="C45" s="15">
        <v>223.12262794439994</v>
      </c>
      <c r="D45" s="32">
        <f t="shared" si="1"/>
        <v>269.97837981272392</v>
      </c>
      <c r="E45" s="32">
        <f t="shared" si="2"/>
        <v>200.81036514995995</v>
      </c>
      <c r="F45" s="32">
        <f t="shared" si="3"/>
        <v>242.98054183145152</v>
      </c>
    </row>
    <row r="46" spans="1:6" s="24" customFormat="1" ht="15.75" customHeight="1" x14ac:dyDescent="0.2">
      <c r="A46" s="30" t="s">
        <v>132</v>
      </c>
      <c r="B46" s="31"/>
      <c r="C46" s="15">
        <v>233.86851740769364</v>
      </c>
      <c r="D46" s="32">
        <f t="shared" si="1"/>
        <v>282.98090606330931</v>
      </c>
      <c r="E46" s="32">
        <f t="shared" si="2"/>
        <v>210.48166566692427</v>
      </c>
      <c r="F46" s="32">
        <f t="shared" si="3"/>
        <v>254.68281545697837</v>
      </c>
    </row>
    <row r="47" spans="1:6" s="24" customFormat="1" ht="15.75" customHeight="1" x14ac:dyDescent="0.2">
      <c r="A47" s="30" t="s">
        <v>133</v>
      </c>
      <c r="B47" s="31"/>
      <c r="C47" s="15">
        <v>219.47943465057674</v>
      </c>
      <c r="D47" s="32">
        <f t="shared" si="1"/>
        <v>265.57011592719783</v>
      </c>
      <c r="E47" s="32">
        <f t="shared" si="2"/>
        <v>197.53149118551906</v>
      </c>
      <c r="F47" s="32">
        <f t="shared" si="3"/>
        <v>239.01310433447804</v>
      </c>
    </row>
    <row r="48" spans="1:6" s="24" customFormat="1" ht="15.75" customHeight="1" x14ac:dyDescent="0.2">
      <c r="A48" s="30" t="s">
        <v>134</v>
      </c>
      <c r="B48" s="31"/>
      <c r="C48" s="15">
        <v>236.47079833185305</v>
      </c>
      <c r="D48" s="32">
        <f t="shared" si="1"/>
        <v>286.12966598154219</v>
      </c>
      <c r="E48" s="32">
        <f t="shared" si="2"/>
        <v>212.82371849866774</v>
      </c>
      <c r="F48" s="32">
        <f t="shared" si="3"/>
        <v>257.51669938338796</v>
      </c>
    </row>
    <row r="49" spans="1:6" s="24" customFormat="1" ht="15.75" customHeight="1" x14ac:dyDescent="0.2">
      <c r="A49" s="30" t="s">
        <v>135</v>
      </c>
      <c r="B49" s="31"/>
      <c r="C49" s="15">
        <v>262.49360757344749</v>
      </c>
      <c r="D49" s="32">
        <f t="shared" si="1"/>
        <v>317.61726516387148</v>
      </c>
      <c r="E49" s="32">
        <f t="shared" si="2"/>
        <v>236.24424681610273</v>
      </c>
      <c r="F49" s="32">
        <f t="shared" si="3"/>
        <v>285.85553864748431</v>
      </c>
    </row>
    <row r="50" spans="1:6" s="24" customFormat="1" ht="15.75" customHeight="1" x14ac:dyDescent="0.2">
      <c r="A50" s="30" t="s">
        <v>136</v>
      </c>
      <c r="B50" s="31"/>
      <c r="C50" s="15">
        <v>262.49360757344749</v>
      </c>
      <c r="D50" s="32">
        <f t="shared" si="1"/>
        <v>317.61726516387148</v>
      </c>
      <c r="E50" s="32">
        <f t="shared" si="2"/>
        <v>236.24424681610273</v>
      </c>
      <c r="F50" s="32">
        <f t="shared" si="3"/>
        <v>285.85553864748431</v>
      </c>
    </row>
    <row r="51" spans="1:6" s="24" customFormat="1" ht="15.75" customHeight="1" x14ac:dyDescent="0.2">
      <c r="A51" s="30" t="s">
        <v>137</v>
      </c>
      <c r="B51" s="31"/>
      <c r="C51" s="15">
        <v>266.81033240058252</v>
      </c>
      <c r="D51" s="32">
        <f t="shared" si="1"/>
        <v>322.84050220470482</v>
      </c>
      <c r="E51" s="32">
        <f t="shared" si="2"/>
        <v>240.12929916052428</v>
      </c>
      <c r="F51" s="32">
        <f t="shared" si="3"/>
        <v>290.5564519842344</v>
      </c>
    </row>
    <row r="52" spans="1:6" s="24" customFormat="1" ht="15.75" customHeight="1" x14ac:dyDescent="0.2">
      <c r="A52" s="30" t="s">
        <v>138</v>
      </c>
      <c r="B52" s="31"/>
      <c r="C52" s="15">
        <v>283.80169608185889</v>
      </c>
      <c r="D52" s="32">
        <f t="shared" si="1"/>
        <v>343.40005225904923</v>
      </c>
      <c r="E52" s="32">
        <f t="shared" si="2"/>
        <v>255.421526473673</v>
      </c>
      <c r="F52" s="32">
        <f t="shared" si="3"/>
        <v>309.06004703314431</v>
      </c>
    </row>
    <row r="53" spans="1:6" s="24" customFormat="1" ht="15.75" customHeight="1" x14ac:dyDescent="0.2">
      <c r="A53" s="30" t="s">
        <v>139</v>
      </c>
      <c r="B53" s="31"/>
      <c r="C53" s="15">
        <v>309.82450532345325</v>
      </c>
      <c r="D53" s="32">
        <f t="shared" si="1"/>
        <v>374.88765144137841</v>
      </c>
      <c r="E53" s="32">
        <f t="shared" si="2"/>
        <v>278.8420547911079</v>
      </c>
      <c r="F53" s="32">
        <f t="shared" si="3"/>
        <v>337.39888629724055</v>
      </c>
    </row>
    <row r="54" spans="1:6" s="24" customFormat="1" ht="15.75" customHeight="1" x14ac:dyDescent="0.2">
      <c r="A54" s="30" t="s">
        <v>140</v>
      </c>
      <c r="B54" s="31"/>
      <c r="C54" s="15">
        <v>309.82450532345325</v>
      </c>
      <c r="D54" s="32">
        <f t="shared" si="1"/>
        <v>374.88765144137841</v>
      </c>
      <c r="E54" s="32">
        <f t="shared" si="2"/>
        <v>278.8420547911079</v>
      </c>
      <c r="F54" s="32">
        <f t="shared" si="3"/>
        <v>337.39888629724055</v>
      </c>
    </row>
    <row r="55" spans="1:6" s="24" customFormat="1" ht="15.75" customHeight="1" x14ac:dyDescent="0.2">
      <c r="A55" s="30" t="s">
        <v>141</v>
      </c>
      <c r="B55" s="31"/>
      <c r="C55" s="15">
        <v>626.10879035276116</v>
      </c>
      <c r="D55" s="32">
        <f t="shared" si="1"/>
        <v>757.59163632684101</v>
      </c>
      <c r="E55" s="32">
        <f t="shared" si="2"/>
        <v>563.49791131748509</v>
      </c>
      <c r="F55" s="32">
        <f t="shared" si="3"/>
        <v>681.83247269415699</v>
      </c>
    </row>
    <row r="56" spans="1:6" s="24" customFormat="1" ht="15.75" customHeight="1" x14ac:dyDescent="0.2">
      <c r="A56" s="14" t="s">
        <v>142</v>
      </c>
      <c r="B56" s="31"/>
      <c r="C56" s="15">
        <v>219.47943465057674</v>
      </c>
      <c r="D56" s="32">
        <f t="shared" si="1"/>
        <v>265.57011592719783</v>
      </c>
      <c r="E56" s="32">
        <f t="shared" si="2"/>
        <v>197.53149118551906</v>
      </c>
      <c r="F56" s="32">
        <f t="shared" si="3"/>
        <v>239.01310433447804</v>
      </c>
    </row>
    <row r="57" spans="1:6" s="24" customFormat="1" ht="15.75" customHeight="1" x14ac:dyDescent="0.2">
      <c r="A57" s="14" t="s">
        <v>143</v>
      </c>
      <c r="B57" s="31"/>
      <c r="C57" s="15">
        <v>266.81033240058252</v>
      </c>
      <c r="D57" s="32">
        <f t="shared" si="1"/>
        <v>322.84050220470482</v>
      </c>
      <c r="E57" s="32">
        <f t="shared" si="2"/>
        <v>240.12929916052428</v>
      </c>
      <c r="F57" s="32">
        <f t="shared" si="3"/>
        <v>290.5564519842344</v>
      </c>
    </row>
    <row r="58" spans="1:6" s="24" customFormat="1" ht="15.75" customHeight="1" x14ac:dyDescent="0.2">
      <c r="A58" s="14" t="s">
        <v>144</v>
      </c>
      <c r="B58" s="31"/>
      <c r="C58" s="15">
        <v>1075.2012477232884</v>
      </c>
      <c r="D58" s="32">
        <f t="shared" si="1"/>
        <v>1300.9935097451789</v>
      </c>
      <c r="E58" s="32">
        <f t="shared" si="2"/>
        <v>967.68112295095955</v>
      </c>
      <c r="F58" s="32">
        <f t="shared" si="3"/>
        <v>1170.8941587706611</v>
      </c>
    </row>
    <row r="59" spans="1:6" s="24" customFormat="1" ht="15.75" customHeight="1" x14ac:dyDescent="0.2">
      <c r="A59" s="14"/>
      <c r="B59" s="33"/>
      <c r="C59" s="33"/>
      <c r="D59" s="34"/>
      <c r="E59" s="14"/>
      <c r="F59" s="35"/>
    </row>
    <row r="60" spans="1:6" s="24" customFormat="1" ht="15.75" customHeight="1" x14ac:dyDescent="0.2">
      <c r="A60" s="14"/>
      <c r="B60" s="33"/>
      <c r="C60" s="33"/>
      <c r="D60" s="34"/>
      <c r="E60" s="14"/>
      <c r="F60" s="35"/>
    </row>
    <row r="61" spans="1:6" s="24" customFormat="1" ht="15.75" customHeight="1" x14ac:dyDescent="0.2">
      <c r="A61" s="18"/>
      <c r="B61" s="23"/>
      <c r="C61" s="25"/>
      <c r="D61" s="25"/>
      <c r="E61" s="25"/>
      <c r="F61" s="25"/>
    </row>
    <row r="62" spans="1:6" ht="15.75" x14ac:dyDescent="0.25">
      <c r="A62" s="9" t="s">
        <v>145</v>
      </c>
      <c r="D62" s="36">
        <f>B3</f>
        <v>-0.1</v>
      </c>
    </row>
    <row r="63" spans="1:6" s="13" customFormat="1" ht="31.5" x14ac:dyDescent="0.25">
      <c r="A63" s="37" t="s">
        <v>146</v>
      </c>
      <c r="B63" s="11" t="s">
        <v>125</v>
      </c>
      <c r="C63" s="11" t="s">
        <v>126</v>
      </c>
      <c r="D63" s="20" t="s">
        <v>127</v>
      </c>
      <c r="E63" s="20" t="s">
        <v>128</v>
      </c>
    </row>
    <row r="64" spans="1:6" ht="15.75" x14ac:dyDescent="0.25">
      <c r="A64" s="37" t="s">
        <v>147</v>
      </c>
      <c r="B64" s="38">
        <v>56.772585244250173</v>
      </c>
      <c r="C64" s="38">
        <f>B64+B64*$D$4</f>
        <v>68.694828145542715</v>
      </c>
      <c r="D64" s="16">
        <f>B64+B64*$D$62</f>
        <v>51.095326719825152</v>
      </c>
      <c r="E64" s="16">
        <f>D64+D64*$D$4</f>
        <v>61.825345330988434</v>
      </c>
    </row>
    <row r="65" spans="1:5" ht="15.75" x14ac:dyDescent="0.2">
      <c r="A65" s="39" t="s">
        <v>148</v>
      </c>
      <c r="B65" s="38">
        <v>34.148923455188076</v>
      </c>
      <c r="C65" s="38">
        <f t="shared" ref="C65:C71" si="4">B65+B65*$D$4</f>
        <v>41.320197380777572</v>
      </c>
      <c r="D65" s="16">
        <f t="shared" ref="D65:D70" si="5">B65+B65*$D$62</f>
        <v>30.734031109669267</v>
      </c>
      <c r="E65" s="16">
        <f t="shared" ref="E65:E71" si="6">D65+D65*$D$4</f>
        <v>37.188177642699813</v>
      </c>
    </row>
    <row r="66" spans="1:5" ht="15.75" x14ac:dyDescent="0.2">
      <c r="A66" s="39" t="s">
        <v>149</v>
      </c>
      <c r="B66" s="38">
        <v>39.811953261506766</v>
      </c>
      <c r="C66" s="38">
        <f t="shared" si="4"/>
        <v>48.172463446423187</v>
      </c>
      <c r="D66" s="16">
        <f t="shared" si="5"/>
        <v>35.83075793535609</v>
      </c>
      <c r="E66" s="16">
        <f t="shared" si="6"/>
        <v>43.355217101780866</v>
      </c>
    </row>
    <row r="67" spans="1:5" ht="15.75" x14ac:dyDescent="0.2">
      <c r="A67" s="39" t="s">
        <v>150</v>
      </c>
      <c r="B67" s="38">
        <v>12.09441039037911</v>
      </c>
      <c r="C67" s="38">
        <f t="shared" si="4"/>
        <v>14.634236572358724</v>
      </c>
      <c r="D67" s="16">
        <f t="shared" si="5"/>
        <v>10.8849693513412</v>
      </c>
      <c r="E67" s="16">
        <f t="shared" si="6"/>
        <v>13.170812915122852</v>
      </c>
    </row>
    <row r="68" spans="1:5" ht="15.75" x14ac:dyDescent="0.2">
      <c r="A68" s="39" t="s">
        <v>151</v>
      </c>
      <c r="B68" s="38">
        <v>22.580975634743115</v>
      </c>
      <c r="C68" s="38">
        <f t="shared" si="4"/>
        <v>27.32298051803917</v>
      </c>
      <c r="D68" s="16">
        <f t="shared" si="5"/>
        <v>20.322878071268804</v>
      </c>
      <c r="E68" s="16">
        <f t="shared" si="6"/>
        <v>24.590682466235251</v>
      </c>
    </row>
    <row r="69" spans="1:5" ht="15.75" x14ac:dyDescent="0.2">
      <c r="A69" s="39" t="s">
        <v>152</v>
      </c>
      <c r="B69" s="38">
        <v>44.109026129617931</v>
      </c>
      <c r="C69" s="38">
        <f t="shared" si="4"/>
        <v>53.371921616837696</v>
      </c>
      <c r="D69" s="16">
        <f t="shared" si="5"/>
        <v>39.698123516656139</v>
      </c>
      <c r="E69" s="16">
        <f t="shared" si="6"/>
        <v>48.034729455153929</v>
      </c>
    </row>
    <row r="70" spans="1:5" ht="15.75" x14ac:dyDescent="0.2">
      <c r="A70" s="39" t="s">
        <v>153</v>
      </c>
      <c r="B70" s="38">
        <v>1.0671538579746274</v>
      </c>
      <c r="C70" s="38">
        <f t="shared" si="4"/>
        <v>1.2912561681492991</v>
      </c>
      <c r="D70" s="16">
        <f t="shared" si="5"/>
        <v>0.9604384721771646</v>
      </c>
      <c r="E70" s="16">
        <f t="shared" si="6"/>
        <v>1.1621305513343692</v>
      </c>
    </row>
    <row r="71" spans="1:5" ht="15.75" x14ac:dyDescent="0.2">
      <c r="A71" s="39" t="s">
        <v>154</v>
      </c>
      <c r="B71" s="38">
        <v>4.9800513372149275</v>
      </c>
      <c r="C71" s="38">
        <f t="shared" si="4"/>
        <v>6.0258621180300622</v>
      </c>
      <c r="D71" s="40">
        <f>B71</f>
        <v>4.9800513372149275</v>
      </c>
      <c r="E71" s="40">
        <f t="shared" si="6"/>
        <v>6.0258621180300622</v>
      </c>
    </row>
    <row r="72" spans="1:5" x14ac:dyDescent="0.2">
      <c r="A72" s="41"/>
      <c r="B72" s="41"/>
      <c r="C72" s="41"/>
      <c r="D72" s="42"/>
      <c r="E72" s="42"/>
    </row>
    <row r="73" spans="1:5" ht="15.75" x14ac:dyDescent="0.25">
      <c r="A73" s="9" t="s">
        <v>155</v>
      </c>
      <c r="B73" s="9" t="s">
        <v>156</v>
      </c>
      <c r="C73" s="43"/>
      <c r="D73" s="3">
        <v>0</v>
      </c>
      <c r="E73" s="42"/>
    </row>
    <row r="74" spans="1:5" ht="15.75" x14ac:dyDescent="0.2">
      <c r="A74" s="39" t="s">
        <v>157</v>
      </c>
      <c r="B74" s="38">
        <f>4/0.702804</f>
        <v>5.6914872425313456</v>
      </c>
      <c r="C74" s="38">
        <f>B74+B74*$D$4</f>
        <v>6.886699563462928</v>
      </c>
      <c r="D74" s="40">
        <f>B74+B74*$D$73</f>
        <v>5.6914872425313456</v>
      </c>
      <c r="E74" s="40">
        <f>D74+D74*$D$4</f>
        <v>6.886699563462928</v>
      </c>
    </row>
    <row r="75" spans="1:5" ht="15.75" x14ac:dyDescent="0.2">
      <c r="A75" s="39" t="s">
        <v>158</v>
      </c>
      <c r="B75" s="38">
        <v>14</v>
      </c>
      <c r="C75" s="38">
        <f>B75+B75*$D$4</f>
        <v>16.940000000000001</v>
      </c>
      <c r="D75" s="40">
        <f>B75+B75*$D$73</f>
        <v>14</v>
      </c>
      <c r="E75" s="40">
        <f>D75+D75*$D$4</f>
        <v>16.940000000000001</v>
      </c>
    </row>
    <row r="76" spans="1:5" ht="15.75" x14ac:dyDescent="0.25">
      <c r="A76" s="44" t="s">
        <v>159</v>
      </c>
      <c r="B76" s="45">
        <v>80008181</v>
      </c>
    </row>
    <row r="78" spans="1:5" ht="15.75" x14ac:dyDescent="0.25">
      <c r="A78" s="46" t="s">
        <v>160</v>
      </c>
      <c r="B78" s="47" t="s">
        <v>161</v>
      </c>
      <c r="C78" s="47" t="s">
        <v>162</v>
      </c>
    </row>
    <row r="79" spans="1:5" ht="15" x14ac:dyDescent="0.25">
      <c r="A79" s="48" t="s">
        <v>163</v>
      </c>
      <c r="B79" s="38">
        <f>4/0.702804</f>
        <v>5.6914872425313456</v>
      </c>
      <c r="C79" s="38">
        <f>B79+B79*$D$4</f>
        <v>6.886699563462928</v>
      </c>
    </row>
    <row r="80" spans="1:5" ht="15" x14ac:dyDescent="0.25">
      <c r="A80" s="48" t="s">
        <v>164</v>
      </c>
      <c r="B80" s="38">
        <v>80</v>
      </c>
      <c r="C80" s="38">
        <f>B80+B80*$D$4</f>
        <v>96.8</v>
      </c>
    </row>
    <row r="81" spans="1:3" ht="15" x14ac:dyDescent="0.25">
      <c r="A81" s="48" t="s">
        <v>165</v>
      </c>
      <c r="B81" s="38">
        <v>210</v>
      </c>
      <c r="C81" s="38">
        <f>B81+B81*$D$4</f>
        <v>254.1</v>
      </c>
    </row>
  </sheetData>
  <pageMargins left="0.75" right="0.75" top="1" bottom="1" header="0.5" footer="0.5"/>
  <pageSetup paperSize="9" scale="32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5"/>
  <sheetViews>
    <sheetView workbookViewId="0">
      <selection activeCell="H5" sqref="H5"/>
    </sheetView>
  </sheetViews>
  <sheetFormatPr defaultRowHeight="15" x14ac:dyDescent="0.25"/>
  <cols>
    <col min="1" max="1" width="17.5703125" bestFit="1" customWidth="1"/>
  </cols>
  <sheetData>
    <row r="1" spans="1:9" x14ac:dyDescent="0.25">
      <c r="B1">
        <v>0</v>
      </c>
      <c r="C1">
        <f t="shared" ref="C1:H1" si="0">B2+1</f>
        <v>2</v>
      </c>
      <c r="D1">
        <f t="shared" si="0"/>
        <v>5</v>
      </c>
      <c r="E1">
        <f t="shared" si="0"/>
        <v>11</v>
      </c>
      <c r="F1">
        <f t="shared" si="0"/>
        <v>21</v>
      </c>
      <c r="G1">
        <f t="shared" si="0"/>
        <v>36</v>
      </c>
      <c r="H1">
        <f t="shared" si="0"/>
        <v>51</v>
      </c>
    </row>
    <row r="2" spans="1:9" x14ac:dyDescent="0.25">
      <c r="B2">
        <v>1</v>
      </c>
      <c r="C2">
        <v>4</v>
      </c>
      <c r="D2">
        <v>10</v>
      </c>
      <c r="E2">
        <v>20</v>
      </c>
      <c r="F2">
        <v>35</v>
      </c>
      <c r="G2">
        <v>50</v>
      </c>
      <c r="H2">
        <v>1000000</v>
      </c>
    </row>
    <row r="3" spans="1:9" x14ac:dyDescent="0.25">
      <c r="A3" t="s">
        <v>171</v>
      </c>
    </row>
    <row r="4" spans="1:9" x14ac:dyDescent="0.25">
      <c r="A4">
        <v>1050</v>
      </c>
      <c r="B4">
        <f>IF(AND(Agreement_Template!$C$19&gt;=Pricing_limits!B$1,Agreement_Template!$C$19&lt;=Pricing_limits!B$2),1,0)</f>
        <v>0</v>
      </c>
      <c r="C4">
        <f>IF(AND(Agreement_Template!$C$19&gt;=Pricing_limits!C$1,Agreement_Template!$C$19&lt;=Pricing_limits!C$2),1,0)</f>
        <v>1</v>
      </c>
      <c r="D4">
        <f>IF(AND(Agreement_Template!$C$19&gt;=Pricing_limits!D$1,Agreement_Template!$C$19&lt;=Pricing_limits!D$2),1,0)</f>
        <v>0</v>
      </c>
      <c r="E4">
        <f>IF(AND(Agreement_Template!$C$19&gt;=Pricing_limits!E$1,Agreement_Template!$C$19&lt;=Pricing_limits!E$2),1,0)</f>
        <v>0</v>
      </c>
      <c r="F4">
        <f>IF(AND(Agreement_Template!$C$19&gt;=Pricing_limits!F$1,Agreement_Template!$C$19&lt;=Pricing_limits!F$2),1,0)</f>
        <v>0</v>
      </c>
      <c r="G4">
        <f>IF(AND(Agreement_Template!$C$19&gt;=Pricing_limits!G$1,Agreement_Template!$C$19&lt;=Pricing_limits!G$2),1,0)</f>
        <v>0</v>
      </c>
      <c r="H4">
        <f>IF(AND(Agreement_Template!$C$19&gt;=Pricing_limits!H$1,Agreement_Template!$C$19&lt;=Pricing_limits!H$2),1,0)</f>
        <v>0</v>
      </c>
    </row>
    <row r="5" spans="1:9" x14ac:dyDescent="0.25">
      <c r="A5" t="s">
        <v>171</v>
      </c>
      <c r="C5">
        <v>-0.30042135977218953</v>
      </c>
      <c r="D5">
        <v>-0.33540029178357922</v>
      </c>
      <c r="E5">
        <v>-0.37037922379496985</v>
      </c>
      <c r="F5">
        <v>-0.40535815580636037</v>
      </c>
      <c r="G5">
        <v>-0.44033708781775094</v>
      </c>
      <c r="H5">
        <f>G5</f>
        <v>-0.44033708781775094</v>
      </c>
      <c r="I5" s="53">
        <f>HLOOKUP(1,B4:H5,2,FALSE)</f>
        <v>-0.30042135977218953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113"/>
  <sheetViews>
    <sheetView topLeftCell="A25" workbookViewId="0">
      <selection activeCell="A23" sqref="A23:E58"/>
    </sheetView>
  </sheetViews>
  <sheetFormatPr defaultRowHeight="15" x14ac:dyDescent="0.25"/>
  <cols>
    <col min="1" max="1" width="9.140625" style="88"/>
    <col min="2" max="2" width="36.85546875" style="88" customWidth="1"/>
    <col min="3" max="3" width="14.85546875" style="88" customWidth="1"/>
    <col min="4" max="4" width="11.28515625" style="89" customWidth="1"/>
    <col min="5" max="5" width="11.28515625" style="90" customWidth="1"/>
    <col min="6" max="16384" width="9.140625" style="88"/>
  </cols>
  <sheetData>
    <row r="1" spans="1:6" ht="45" x14ac:dyDescent="0.25">
      <c r="A1" s="88" t="s">
        <v>175</v>
      </c>
      <c r="B1" s="88" t="s">
        <v>176</v>
      </c>
      <c r="C1" s="88" t="s">
        <v>177</v>
      </c>
      <c r="D1" s="92" t="s">
        <v>178</v>
      </c>
      <c r="E1" s="93" t="s">
        <v>179</v>
      </c>
      <c r="F1" s="137" t="s">
        <v>414</v>
      </c>
    </row>
    <row r="2" spans="1:6" x14ac:dyDescent="0.25">
      <c r="A2" s="88">
        <v>500201</v>
      </c>
      <c r="B2" s="88" t="s">
        <v>252</v>
      </c>
      <c r="C2" s="88" t="s">
        <v>253</v>
      </c>
      <c r="D2" s="89">
        <v>7.01</v>
      </c>
      <c r="E2" s="90">
        <v>6.3</v>
      </c>
      <c r="F2" s="138">
        <f t="shared" ref="F2:F33" si="0">E2-D2</f>
        <v>-0.71</v>
      </c>
    </row>
    <row r="3" spans="1:6" x14ac:dyDescent="0.25">
      <c r="A3" s="88">
        <v>500209</v>
      </c>
      <c r="B3" s="88" t="s">
        <v>335</v>
      </c>
      <c r="C3" s="88" t="s">
        <v>336</v>
      </c>
      <c r="D3" s="89">
        <v>7.4</v>
      </c>
      <c r="E3" s="90">
        <v>39.44</v>
      </c>
      <c r="F3" s="138">
        <f t="shared" si="0"/>
        <v>32.04</v>
      </c>
    </row>
    <row r="4" spans="1:6" x14ac:dyDescent="0.25">
      <c r="A4" s="88">
        <v>1118</v>
      </c>
      <c r="B4" s="88" t="s">
        <v>186</v>
      </c>
      <c r="C4" s="88" t="s">
        <v>187</v>
      </c>
      <c r="D4" s="89">
        <v>0.36</v>
      </c>
      <c r="E4" s="90">
        <v>0.36</v>
      </c>
      <c r="F4" s="138">
        <f t="shared" si="0"/>
        <v>0</v>
      </c>
    </row>
    <row r="5" spans="1:6" x14ac:dyDescent="0.25">
      <c r="A5" s="88">
        <v>1121</v>
      </c>
      <c r="B5" s="88" t="s">
        <v>193</v>
      </c>
      <c r="C5" s="88" t="s">
        <v>187</v>
      </c>
      <c r="D5" s="89">
        <v>0.46</v>
      </c>
      <c r="E5" s="90">
        <v>0.46</v>
      </c>
      <c r="F5" s="138">
        <f t="shared" si="0"/>
        <v>0</v>
      </c>
    </row>
    <row r="6" spans="1:6" x14ac:dyDescent="0.25">
      <c r="A6" s="88">
        <v>1055</v>
      </c>
      <c r="B6" s="88" t="s">
        <v>242</v>
      </c>
      <c r="C6" s="88" t="s">
        <v>240</v>
      </c>
      <c r="D6" s="89">
        <v>5.04</v>
      </c>
      <c r="E6" s="90">
        <v>5.04</v>
      </c>
      <c r="F6" s="138">
        <f t="shared" si="0"/>
        <v>0</v>
      </c>
    </row>
    <row r="7" spans="1:6" x14ac:dyDescent="0.25">
      <c r="A7" s="88">
        <v>500218</v>
      </c>
      <c r="B7" s="88" t="s">
        <v>36</v>
      </c>
      <c r="C7" s="88" t="s">
        <v>245</v>
      </c>
      <c r="D7" s="89">
        <v>3.75</v>
      </c>
      <c r="E7" s="90">
        <v>5.29</v>
      </c>
      <c r="F7" s="138">
        <f t="shared" si="0"/>
        <v>1.54</v>
      </c>
    </row>
    <row r="8" spans="1:6" x14ac:dyDescent="0.25">
      <c r="A8" s="88">
        <v>500203</v>
      </c>
      <c r="B8" s="88" t="s">
        <v>30</v>
      </c>
      <c r="C8" s="88" t="s">
        <v>241</v>
      </c>
      <c r="D8" s="89">
        <v>3.53</v>
      </c>
      <c r="E8" s="90">
        <v>4.82</v>
      </c>
      <c r="F8" s="138">
        <f t="shared" si="0"/>
        <v>1.2900000000000005</v>
      </c>
    </row>
    <row r="9" spans="1:6" x14ac:dyDescent="0.25">
      <c r="A9" s="88">
        <v>600058</v>
      </c>
      <c r="B9" s="88" t="s">
        <v>212</v>
      </c>
      <c r="C9" s="88" t="s">
        <v>213</v>
      </c>
      <c r="D9" s="89">
        <v>1.1399999999999999</v>
      </c>
      <c r="E9" s="90">
        <v>1.33</v>
      </c>
      <c r="F9" s="138">
        <f t="shared" si="0"/>
        <v>0.19000000000000017</v>
      </c>
    </row>
    <row r="10" spans="1:6" x14ac:dyDescent="0.25">
      <c r="A10" s="88">
        <v>1050</v>
      </c>
      <c r="B10" s="88" t="s">
        <v>239</v>
      </c>
      <c r="C10" s="88" t="s">
        <v>240</v>
      </c>
      <c r="D10" s="89">
        <v>4.8</v>
      </c>
      <c r="E10" s="90">
        <v>4.8</v>
      </c>
      <c r="F10" s="138">
        <f t="shared" si="0"/>
        <v>0</v>
      </c>
    </row>
    <row r="11" spans="1:6" x14ac:dyDescent="0.25">
      <c r="A11" s="88">
        <v>881420</v>
      </c>
      <c r="B11" s="88" t="s">
        <v>337</v>
      </c>
      <c r="C11" s="88" t="s">
        <v>338</v>
      </c>
      <c r="D11" s="89">
        <v>41.16</v>
      </c>
      <c r="E11" s="90">
        <v>41.16</v>
      </c>
      <c r="F11" s="138">
        <f t="shared" si="0"/>
        <v>0</v>
      </c>
    </row>
    <row r="12" spans="1:6" x14ac:dyDescent="0.25">
      <c r="A12" s="88">
        <v>884070</v>
      </c>
      <c r="B12" s="88" t="s">
        <v>339</v>
      </c>
      <c r="C12" s="88" t="s">
        <v>340</v>
      </c>
      <c r="D12" s="89">
        <v>41.16</v>
      </c>
      <c r="E12" s="90">
        <v>41.16</v>
      </c>
      <c r="F12" s="138">
        <f t="shared" si="0"/>
        <v>0</v>
      </c>
    </row>
    <row r="13" spans="1:6" x14ac:dyDescent="0.25">
      <c r="A13" s="88">
        <v>1211</v>
      </c>
      <c r="B13" s="88" t="s">
        <v>256</v>
      </c>
      <c r="C13" s="88" t="s">
        <v>257</v>
      </c>
      <c r="D13" s="89">
        <v>7.11</v>
      </c>
      <c r="E13" s="90">
        <v>7.11</v>
      </c>
      <c r="F13" s="138">
        <f t="shared" si="0"/>
        <v>0</v>
      </c>
    </row>
    <row r="14" spans="1:6" x14ac:dyDescent="0.25">
      <c r="A14" s="88">
        <v>600091</v>
      </c>
      <c r="B14" s="88" t="s">
        <v>248</v>
      </c>
      <c r="C14" s="88" t="s">
        <v>249</v>
      </c>
      <c r="D14" s="89">
        <v>3.98</v>
      </c>
      <c r="E14" s="90">
        <v>5.99</v>
      </c>
      <c r="F14" s="138">
        <f t="shared" si="0"/>
        <v>2.0100000000000002</v>
      </c>
    </row>
    <row r="15" spans="1:6" x14ac:dyDescent="0.25">
      <c r="A15" s="88">
        <v>600086</v>
      </c>
      <c r="B15" s="88" t="s">
        <v>233</v>
      </c>
      <c r="C15" s="88" t="s">
        <v>234</v>
      </c>
      <c r="D15" s="89">
        <v>2.58</v>
      </c>
      <c r="E15" s="90">
        <v>4.01</v>
      </c>
      <c r="F15" s="138">
        <f t="shared" si="0"/>
        <v>1.4299999999999997</v>
      </c>
    </row>
    <row r="16" spans="1:6" x14ac:dyDescent="0.25">
      <c r="A16" s="88">
        <v>600087</v>
      </c>
      <c r="B16" s="88" t="s">
        <v>226</v>
      </c>
      <c r="C16" s="88" t="s">
        <v>227</v>
      </c>
      <c r="D16" s="89">
        <v>2.58</v>
      </c>
      <c r="E16" s="90">
        <v>2.02</v>
      </c>
      <c r="F16" s="138">
        <f t="shared" si="0"/>
        <v>-0.56000000000000005</v>
      </c>
    </row>
    <row r="17" spans="1:6" x14ac:dyDescent="0.25">
      <c r="A17" s="88">
        <v>600089</v>
      </c>
      <c r="B17" s="88" t="s">
        <v>229</v>
      </c>
      <c r="C17" s="88" t="s">
        <v>230</v>
      </c>
      <c r="D17" s="89">
        <v>2.58</v>
      </c>
      <c r="E17" s="90">
        <v>2.81</v>
      </c>
      <c r="F17" s="138">
        <f t="shared" si="0"/>
        <v>0.22999999999999998</v>
      </c>
    </row>
    <row r="18" spans="1:6" x14ac:dyDescent="0.25">
      <c r="A18" s="88">
        <v>5700</v>
      </c>
      <c r="B18" s="88" t="s">
        <v>347</v>
      </c>
      <c r="C18" s="88" t="s">
        <v>348</v>
      </c>
      <c r="D18" s="89">
        <v>498.01</v>
      </c>
      <c r="E18" s="90">
        <v>740</v>
      </c>
      <c r="F18" s="138">
        <f t="shared" si="0"/>
        <v>241.99</v>
      </c>
    </row>
    <row r="19" spans="1:6" x14ac:dyDescent="0.25">
      <c r="A19" s="88">
        <v>5703</v>
      </c>
      <c r="B19" s="88" t="s">
        <v>341</v>
      </c>
      <c r="C19" s="88" t="s">
        <v>342</v>
      </c>
      <c r="D19" s="89">
        <v>142.29</v>
      </c>
      <c r="E19" s="90">
        <v>150</v>
      </c>
      <c r="F19" s="138">
        <f t="shared" si="0"/>
        <v>7.710000000000008</v>
      </c>
    </row>
    <row r="20" spans="1:6" x14ac:dyDescent="0.25">
      <c r="A20" s="88">
        <v>5702</v>
      </c>
      <c r="B20" s="88" t="s">
        <v>343</v>
      </c>
      <c r="C20" s="88" t="s">
        <v>344</v>
      </c>
      <c r="D20" s="89">
        <v>327.76</v>
      </c>
      <c r="E20" s="90">
        <v>350</v>
      </c>
      <c r="F20" s="138">
        <f t="shared" si="0"/>
        <v>22.240000000000009</v>
      </c>
    </row>
    <row r="21" spans="1:6" x14ac:dyDescent="0.25">
      <c r="A21" s="88">
        <v>5701</v>
      </c>
      <c r="B21" s="88" t="s">
        <v>345</v>
      </c>
      <c r="C21" s="88" t="s">
        <v>346</v>
      </c>
      <c r="D21" s="89">
        <v>384.18</v>
      </c>
      <c r="E21" s="90">
        <v>390</v>
      </c>
      <c r="F21" s="138">
        <f t="shared" si="0"/>
        <v>5.8199999999999932</v>
      </c>
    </row>
    <row r="22" spans="1:6" x14ac:dyDescent="0.25">
      <c r="A22" s="88">
        <v>500215</v>
      </c>
      <c r="B22" s="88" t="s">
        <v>34</v>
      </c>
      <c r="C22" s="88" t="s">
        <v>272</v>
      </c>
      <c r="D22" s="89">
        <v>9.1999999999999993</v>
      </c>
      <c r="E22" s="90">
        <v>8.9700000000000006</v>
      </c>
      <c r="F22" s="138">
        <f t="shared" si="0"/>
        <v>-0.22999999999999865</v>
      </c>
    </row>
    <row r="23" spans="1:6" x14ac:dyDescent="0.25">
      <c r="A23" s="88">
        <v>500114</v>
      </c>
      <c r="B23" s="88" t="s">
        <v>283</v>
      </c>
      <c r="C23" s="88" t="s">
        <v>284</v>
      </c>
      <c r="D23" s="89">
        <v>12.09</v>
      </c>
      <c r="E23" s="90">
        <v>12.31</v>
      </c>
      <c r="F23" s="138">
        <f t="shared" si="0"/>
        <v>0.22000000000000064</v>
      </c>
    </row>
    <row r="24" spans="1:6" x14ac:dyDescent="0.25">
      <c r="A24" s="88">
        <v>500205</v>
      </c>
      <c r="B24" s="88" t="s">
        <v>285</v>
      </c>
      <c r="C24" s="88" t="s">
        <v>286</v>
      </c>
      <c r="D24" s="89">
        <v>12.09</v>
      </c>
      <c r="E24" s="90">
        <v>12.31</v>
      </c>
      <c r="F24" s="138">
        <f t="shared" si="0"/>
        <v>0.22000000000000064</v>
      </c>
    </row>
    <row r="25" spans="1:6" x14ac:dyDescent="0.25">
      <c r="A25" s="88">
        <v>600007</v>
      </c>
      <c r="B25" s="88" t="s">
        <v>295</v>
      </c>
      <c r="C25" s="88" t="s">
        <v>296</v>
      </c>
      <c r="D25" s="89">
        <v>14.16</v>
      </c>
      <c r="E25" s="90">
        <v>14.16</v>
      </c>
      <c r="F25" s="138">
        <f t="shared" si="0"/>
        <v>0</v>
      </c>
    </row>
    <row r="26" spans="1:6" x14ac:dyDescent="0.25">
      <c r="A26" s="88">
        <v>600008</v>
      </c>
      <c r="B26" s="88" t="s">
        <v>304</v>
      </c>
      <c r="C26" s="88" t="s">
        <v>305</v>
      </c>
      <c r="D26" s="89">
        <v>14.87</v>
      </c>
      <c r="E26" s="90">
        <v>14.87</v>
      </c>
      <c r="F26" s="138">
        <f t="shared" si="0"/>
        <v>0</v>
      </c>
    </row>
    <row r="27" spans="1:6" x14ac:dyDescent="0.25">
      <c r="A27" s="88">
        <v>600011</v>
      </c>
      <c r="B27" s="88" t="s">
        <v>329</v>
      </c>
      <c r="C27" s="88" t="s">
        <v>330</v>
      </c>
      <c r="D27" s="89">
        <v>24.12</v>
      </c>
      <c r="E27" s="90">
        <v>24.12</v>
      </c>
      <c r="F27" s="138">
        <f t="shared" si="0"/>
        <v>0</v>
      </c>
    </row>
    <row r="28" spans="1:6" x14ac:dyDescent="0.25">
      <c r="A28" s="88">
        <v>600006</v>
      </c>
      <c r="B28" s="88" t="s">
        <v>325</v>
      </c>
      <c r="C28" s="88" t="s">
        <v>326</v>
      </c>
      <c r="D28" s="89">
        <v>24.12</v>
      </c>
      <c r="E28" s="90">
        <v>24.12</v>
      </c>
      <c r="F28" s="138">
        <f t="shared" si="0"/>
        <v>0</v>
      </c>
    </row>
    <row r="29" spans="1:6" x14ac:dyDescent="0.25">
      <c r="A29" s="88">
        <v>600009</v>
      </c>
      <c r="B29" s="88" t="s">
        <v>327</v>
      </c>
      <c r="C29" s="88" t="s">
        <v>328</v>
      </c>
      <c r="D29" s="89">
        <v>24.12</v>
      </c>
      <c r="E29" s="90">
        <v>24.12</v>
      </c>
      <c r="F29" s="138">
        <f t="shared" si="0"/>
        <v>0</v>
      </c>
    </row>
    <row r="30" spans="1:6" x14ac:dyDescent="0.25">
      <c r="A30" s="88">
        <v>500106</v>
      </c>
      <c r="B30" s="88" t="s">
        <v>313</v>
      </c>
      <c r="C30" s="88" t="s">
        <v>314</v>
      </c>
      <c r="D30" s="89">
        <v>17</v>
      </c>
      <c r="E30" s="90">
        <v>17.690000000000001</v>
      </c>
      <c r="F30" s="138">
        <f t="shared" si="0"/>
        <v>0.69000000000000128</v>
      </c>
    </row>
    <row r="31" spans="1:6" x14ac:dyDescent="0.25">
      <c r="A31" s="88">
        <v>500111</v>
      </c>
      <c r="B31" s="88" t="s">
        <v>258</v>
      </c>
      <c r="C31" s="88" t="s">
        <v>259</v>
      </c>
      <c r="D31" s="89">
        <v>6.62</v>
      </c>
      <c r="E31" s="90">
        <v>7.36</v>
      </c>
      <c r="F31" s="138">
        <f t="shared" si="0"/>
        <v>0.74000000000000021</v>
      </c>
    </row>
    <row r="32" spans="1:6" x14ac:dyDescent="0.25">
      <c r="A32" s="88">
        <v>500207</v>
      </c>
      <c r="B32" s="88" t="s">
        <v>294</v>
      </c>
      <c r="C32" s="88" t="s">
        <v>259</v>
      </c>
      <c r="D32" s="89">
        <v>12.73</v>
      </c>
      <c r="E32" s="90">
        <v>13.97</v>
      </c>
      <c r="F32" s="138">
        <f t="shared" si="0"/>
        <v>1.2400000000000002</v>
      </c>
    </row>
    <row r="33" spans="1:6" x14ac:dyDescent="0.25">
      <c r="A33" s="88">
        <v>500108</v>
      </c>
      <c r="B33" s="88" t="s">
        <v>292</v>
      </c>
      <c r="C33" s="88" t="s">
        <v>293</v>
      </c>
      <c r="D33" s="89">
        <v>12.73</v>
      </c>
      <c r="E33" s="90">
        <v>13.97</v>
      </c>
      <c r="F33" s="138">
        <f t="shared" si="0"/>
        <v>1.2400000000000002</v>
      </c>
    </row>
    <row r="34" spans="1:6" x14ac:dyDescent="0.25">
      <c r="A34" s="88">
        <v>500113</v>
      </c>
      <c r="B34" s="88" t="s">
        <v>270</v>
      </c>
      <c r="C34" s="88" t="s">
        <v>271</v>
      </c>
      <c r="D34" s="89">
        <v>7.43</v>
      </c>
      <c r="E34" s="90">
        <v>7.85</v>
      </c>
      <c r="F34" s="138">
        <f t="shared" ref="F34:F65" si="1">E34-D34</f>
        <v>0.41999999999999993</v>
      </c>
    </row>
    <row r="35" spans="1:6" x14ac:dyDescent="0.25">
      <c r="A35" s="88">
        <v>500102</v>
      </c>
      <c r="B35" s="88" t="s">
        <v>301</v>
      </c>
      <c r="C35" s="88" t="s">
        <v>271</v>
      </c>
      <c r="D35" s="89">
        <v>13.33</v>
      </c>
      <c r="E35" s="90">
        <v>14.79</v>
      </c>
      <c r="F35" s="138">
        <f t="shared" si="1"/>
        <v>1.4599999999999991</v>
      </c>
    </row>
    <row r="36" spans="1:6" x14ac:dyDescent="0.25">
      <c r="A36" s="88">
        <v>500112</v>
      </c>
      <c r="B36" s="88" t="s">
        <v>254</v>
      </c>
      <c r="C36" s="88" t="s">
        <v>255</v>
      </c>
      <c r="D36" s="89">
        <v>6.37</v>
      </c>
      <c r="E36" s="90">
        <v>7.02</v>
      </c>
      <c r="F36" s="138">
        <f t="shared" si="1"/>
        <v>0.64999999999999947</v>
      </c>
    </row>
    <row r="37" spans="1:6" x14ac:dyDescent="0.25">
      <c r="A37" s="88">
        <v>500206</v>
      </c>
      <c r="B37" s="88" t="s">
        <v>291</v>
      </c>
      <c r="C37" s="88" t="s">
        <v>290</v>
      </c>
      <c r="D37" s="89">
        <v>12.24</v>
      </c>
      <c r="E37" s="90">
        <v>13.14</v>
      </c>
      <c r="F37" s="138">
        <f t="shared" si="1"/>
        <v>0.90000000000000036</v>
      </c>
    </row>
    <row r="38" spans="1:6" x14ac:dyDescent="0.25">
      <c r="A38" s="88">
        <v>500103</v>
      </c>
      <c r="B38" s="88" t="s">
        <v>289</v>
      </c>
      <c r="C38" s="88" t="s">
        <v>290</v>
      </c>
      <c r="D38" s="89">
        <v>12.24</v>
      </c>
      <c r="E38" s="90">
        <v>13.14</v>
      </c>
      <c r="F38" s="138">
        <f t="shared" si="1"/>
        <v>0.90000000000000036</v>
      </c>
    </row>
    <row r="39" spans="1:6" x14ac:dyDescent="0.25">
      <c r="A39" s="88">
        <v>500025</v>
      </c>
      <c r="B39" s="88" t="s">
        <v>268</v>
      </c>
      <c r="C39" s="88" t="s">
        <v>269</v>
      </c>
      <c r="D39" s="89">
        <v>7.6</v>
      </c>
      <c r="E39" s="90">
        <v>7.6</v>
      </c>
      <c r="F39" s="138">
        <f t="shared" si="1"/>
        <v>0</v>
      </c>
    </row>
    <row r="40" spans="1:6" x14ac:dyDescent="0.25">
      <c r="A40" s="88">
        <v>500023</v>
      </c>
      <c r="B40" s="88" t="s">
        <v>266</v>
      </c>
      <c r="C40" s="88" t="s">
        <v>267</v>
      </c>
      <c r="D40" s="89">
        <v>7.6</v>
      </c>
      <c r="E40" s="90">
        <v>7.6</v>
      </c>
      <c r="F40" s="138">
        <f t="shared" si="1"/>
        <v>0</v>
      </c>
    </row>
    <row r="41" spans="1:6" x14ac:dyDescent="0.25">
      <c r="A41" s="88">
        <v>500022</v>
      </c>
      <c r="B41" s="88" t="s">
        <v>264</v>
      </c>
      <c r="C41" s="88" t="s">
        <v>265</v>
      </c>
      <c r="D41" s="89">
        <v>7.6</v>
      </c>
      <c r="E41" s="90">
        <v>7.6</v>
      </c>
      <c r="F41" s="138">
        <f t="shared" si="1"/>
        <v>0</v>
      </c>
    </row>
    <row r="42" spans="1:6" x14ac:dyDescent="0.25">
      <c r="A42" s="88">
        <v>500115</v>
      </c>
      <c r="B42" s="88" t="s">
        <v>273</v>
      </c>
      <c r="C42" s="88" t="s">
        <v>274</v>
      </c>
      <c r="D42" s="89">
        <v>9.4499999999999993</v>
      </c>
      <c r="E42" s="90">
        <v>9.01</v>
      </c>
      <c r="F42" s="138">
        <f t="shared" si="1"/>
        <v>-0.4399999999999995</v>
      </c>
    </row>
    <row r="43" spans="1:6" x14ac:dyDescent="0.25">
      <c r="A43" s="88">
        <v>500116</v>
      </c>
      <c r="B43" s="88" t="s">
        <v>275</v>
      </c>
      <c r="C43" s="88" t="s">
        <v>276</v>
      </c>
      <c r="D43" s="89">
        <v>9.4499999999999993</v>
      </c>
      <c r="E43" s="90">
        <v>9.01</v>
      </c>
      <c r="F43" s="138">
        <f t="shared" si="1"/>
        <v>-0.4399999999999995</v>
      </c>
    </row>
    <row r="44" spans="1:6" x14ac:dyDescent="0.25">
      <c r="A44" s="88">
        <v>500101</v>
      </c>
      <c r="B44" s="88" t="s">
        <v>307</v>
      </c>
      <c r="C44" s="88" t="s">
        <v>308</v>
      </c>
      <c r="D44" s="89">
        <v>15.58</v>
      </c>
      <c r="E44" s="90">
        <v>15.58</v>
      </c>
      <c r="F44" s="138">
        <f t="shared" si="1"/>
        <v>0</v>
      </c>
    </row>
    <row r="45" spans="1:6" x14ac:dyDescent="0.25">
      <c r="A45" s="88">
        <v>500105</v>
      </c>
      <c r="B45" s="88" t="s">
        <v>311</v>
      </c>
      <c r="C45" s="88" t="s">
        <v>312</v>
      </c>
      <c r="D45" s="89">
        <v>15.54</v>
      </c>
      <c r="E45" s="90">
        <v>17.27</v>
      </c>
      <c r="F45" s="138">
        <f t="shared" si="1"/>
        <v>1.7300000000000004</v>
      </c>
    </row>
    <row r="46" spans="1:6" x14ac:dyDescent="0.25">
      <c r="A46" s="88">
        <v>500117</v>
      </c>
      <c r="B46" s="88" t="s">
        <v>321</v>
      </c>
      <c r="C46" s="88" t="s">
        <v>322</v>
      </c>
      <c r="D46" s="89">
        <v>21.29</v>
      </c>
      <c r="E46" s="90">
        <v>21.29</v>
      </c>
      <c r="F46" s="138">
        <f t="shared" si="1"/>
        <v>0</v>
      </c>
    </row>
    <row r="47" spans="1:6" x14ac:dyDescent="0.25">
      <c r="A47" s="88">
        <v>500119</v>
      </c>
      <c r="B47" s="88" t="s">
        <v>319</v>
      </c>
      <c r="C47" s="88" t="s">
        <v>320</v>
      </c>
      <c r="D47" s="89">
        <v>25.5</v>
      </c>
      <c r="E47" s="90">
        <v>19.75</v>
      </c>
      <c r="F47" s="138">
        <f t="shared" si="1"/>
        <v>-5.75</v>
      </c>
    </row>
    <row r="48" spans="1:6" x14ac:dyDescent="0.25">
      <c r="A48" s="88">
        <v>500104</v>
      </c>
      <c r="B48" s="88" t="s">
        <v>309</v>
      </c>
      <c r="C48" s="88" t="s">
        <v>310</v>
      </c>
      <c r="D48" s="89">
        <v>15.52</v>
      </c>
      <c r="E48" s="90">
        <v>17.27</v>
      </c>
      <c r="F48" s="138">
        <f t="shared" si="1"/>
        <v>1.75</v>
      </c>
    </row>
    <row r="49" spans="1:6" x14ac:dyDescent="0.25">
      <c r="A49" s="88">
        <v>500012</v>
      </c>
      <c r="B49" s="88" t="s">
        <v>260</v>
      </c>
      <c r="C49" s="88" t="s">
        <v>261</v>
      </c>
      <c r="D49" s="89">
        <v>7.6</v>
      </c>
      <c r="E49" s="90">
        <v>7.6</v>
      </c>
      <c r="F49" s="138">
        <f t="shared" si="1"/>
        <v>0</v>
      </c>
    </row>
    <row r="50" spans="1:6" x14ac:dyDescent="0.25">
      <c r="A50" s="88">
        <v>500017</v>
      </c>
      <c r="B50" s="88" t="s">
        <v>262</v>
      </c>
      <c r="C50" s="88" t="s">
        <v>263</v>
      </c>
      <c r="D50" s="89">
        <v>7.6</v>
      </c>
      <c r="E50" s="90">
        <v>7.6</v>
      </c>
      <c r="F50" s="138">
        <f t="shared" si="1"/>
        <v>0</v>
      </c>
    </row>
    <row r="51" spans="1:6" x14ac:dyDescent="0.25">
      <c r="A51" s="88">
        <v>500107</v>
      </c>
      <c r="B51" s="88" t="s">
        <v>331</v>
      </c>
      <c r="C51" s="88" t="s">
        <v>332</v>
      </c>
      <c r="D51" s="89">
        <v>21.56</v>
      </c>
      <c r="E51" s="90">
        <v>25.54</v>
      </c>
      <c r="F51" s="138">
        <f t="shared" si="1"/>
        <v>3.9800000000000004</v>
      </c>
    </row>
    <row r="52" spans="1:6" x14ac:dyDescent="0.25">
      <c r="A52" s="88">
        <v>500118</v>
      </c>
      <c r="B52" s="88" t="s">
        <v>315</v>
      </c>
      <c r="C52" s="88" t="s">
        <v>316</v>
      </c>
      <c r="D52" s="89">
        <v>17.96</v>
      </c>
      <c r="E52" s="90">
        <v>17.96</v>
      </c>
      <c r="F52" s="138">
        <f t="shared" si="1"/>
        <v>0</v>
      </c>
    </row>
    <row r="53" spans="1:6" x14ac:dyDescent="0.25">
      <c r="A53" s="88">
        <v>500000</v>
      </c>
      <c r="B53" s="88" t="s">
        <v>281</v>
      </c>
      <c r="C53" s="88" t="s">
        <v>282</v>
      </c>
      <c r="D53" s="89">
        <v>12.31</v>
      </c>
      <c r="E53" s="90">
        <v>12.31</v>
      </c>
      <c r="F53" s="138">
        <f t="shared" si="1"/>
        <v>0</v>
      </c>
    </row>
    <row r="54" spans="1:6" x14ac:dyDescent="0.25">
      <c r="A54" s="88">
        <v>500002</v>
      </c>
      <c r="B54" s="88" t="s">
        <v>250</v>
      </c>
      <c r="C54" s="88" t="s">
        <v>251</v>
      </c>
      <c r="D54" s="89">
        <v>6.12</v>
      </c>
      <c r="E54" s="90">
        <v>6.12</v>
      </c>
      <c r="F54" s="138">
        <f t="shared" si="1"/>
        <v>0</v>
      </c>
    </row>
    <row r="55" spans="1:6" x14ac:dyDescent="0.25">
      <c r="A55" s="88">
        <v>500001</v>
      </c>
      <c r="B55" s="88" t="s">
        <v>299</v>
      </c>
      <c r="C55" s="88" t="s">
        <v>300</v>
      </c>
      <c r="D55" s="89">
        <v>14.44</v>
      </c>
      <c r="E55" s="90">
        <v>14.44</v>
      </c>
      <c r="F55" s="138">
        <f t="shared" si="1"/>
        <v>0</v>
      </c>
    </row>
    <row r="56" spans="1:6" x14ac:dyDescent="0.25">
      <c r="A56" s="88">
        <v>500100</v>
      </c>
      <c r="B56" s="88" t="s">
        <v>317</v>
      </c>
      <c r="C56" s="88" t="s">
        <v>318</v>
      </c>
      <c r="D56" s="89">
        <v>17.02</v>
      </c>
      <c r="E56" s="90">
        <v>18.93</v>
      </c>
      <c r="F56" s="138">
        <f t="shared" si="1"/>
        <v>1.9100000000000001</v>
      </c>
    </row>
    <row r="57" spans="1:6" x14ac:dyDescent="0.25">
      <c r="A57" s="88">
        <v>500221</v>
      </c>
      <c r="B57" s="88" t="s">
        <v>302</v>
      </c>
      <c r="C57" s="88" t="s">
        <v>303</v>
      </c>
      <c r="D57" s="89">
        <v>13.33</v>
      </c>
      <c r="E57" s="90">
        <v>14.79</v>
      </c>
      <c r="F57" s="138">
        <f t="shared" si="1"/>
        <v>1.4599999999999991</v>
      </c>
    </row>
    <row r="58" spans="1:6" x14ac:dyDescent="0.25">
      <c r="A58" s="88">
        <v>500220</v>
      </c>
      <c r="B58" s="88" t="s">
        <v>287</v>
      </c>
      <c r="C58" s="88" t="s">
        <v>288</v>
      </c>
      <c r="D58" s="89">
        <v>12.81</v>
      </c>
      <c r="E58" s="90">
        <v>12.81</v>
      </c>
      <c r="F58" s="138">
        <f t="shared" si="1"/>
        <v>0</v>
      </c>
    </row>
    <row r="59" spans="1:6" x14ac:dyDescent="0.25">
      <c r="A59" s="88">
        <v>500214</v>
      </c>
      <c r="B59" s="88" t="s">
        <v>33</v>
      </c>
      <c r="C59" s="88" t="s">
        <v>246</v>
      </c>
      <c r="D59" s="91">
        <v>0.64</v>
      </c>
      <c r="E59" s="90">
        <v>5.37</v>
      </c>
      <c r="F59" s="138">
        <f t="shared" si="1"/>
        <v>4.7300000000000004</v>
      </c>
    </row>
    <row r="60" spans="1:6" x14ac:dyDescent="0.25">
      <c r="A60" s="88">
        <v>500211</v>
      </c>
      <c r="B60" s="88" t="s">
        <v>31</v>
      </c>
      <c r="C60" s="88" t="s">
        <v>231</v>
      </c>
      <c r="D60" s="89">
        <v>3.3</v>
      </c>
      <c r="E60" s="90">
        <v>3.06</v>
      </c>
      <c r="F60" s="138">
        <f t="shared" si="1"/>
        <v>-0.23999999999999977</v>
      </c>
    </row>
    <row r="61" spans="1:6" x14ac:dyDescent="0.25">
      <c r="A61" s="88">
        <v>5611</v>
      </c>
      <c r="B61" s="140" t="s">
        <v>418</v>
      </c>
      <c r="C61" s="88" t="s">
        <v>334</v>
      </c>
      <c r="D61" s="89">
        <v>30.75</v>
      </c>
      <c r="E61" s="90">
        <v>35.83</v>
      </c>
      <c r="F61" s="138">
        <f t="shared" si="1"/>
        <v>5.0799999999999983</v>
      </c>
    </row>
    <row r="62" spans="1:6" x14ac:dyDescent="0.25">
      <c r="A62" s="88">
        <v>5613</v>
      </c>
      <c r="B62" s="140" t="s">
        <v>417</v>
      </c>
      <c r="C62" s="88" t="s">
        <v>333</v>
      </c>
      <c r="D62" s="89">
        <v>28.34</v>
      </c>
      <c r="E62" s="90">
        <v>30.78</v>
      </c>
      <c r="F62" s="138">
        <f t="shared" si="1"/>
        <v>2.4400000000000013</v>
      </c>
    </row>
    <row r="63" spans="1:6" x14ac:dyDescent="0.25">
      <c r="A63" s="88">
        <v>500204</v>
      </c>
      <c r="B63" s="88" t="s">
        <v>198</v>
      </c>
      <c r="C63" s="88" t="s">
        <v>199</v>
      </c>
      <c r="D63" s="89">
        <v>0.55000000000000004</v>
      </c>
      <c r="E63" s="90">
        <v>0.75</v>
      </c>
      <c r="F63" s="138">
        <f t="shared" si="1"/>
        <v>0.19999999999999996</v>
      </c>
    </row>
    <row r="64" spans="1:6" x14ac:dyDescent="0.25">
      <c r="A64" s="88">
        <v>1106</v>
      </c>
      <c r="B64" s="88" t="s">
        <v>188</v>
      </c>
      <c r="C64" s="88" t="s">
        <v>189</v>
      </c>
      <c r="D64" s="89">
        <v>0.4</v>
      </c>
      <c r="E64" s="90">
        <v>0.4</v>
      </c>
      <c r="F64" s="138">
        <f t="shared" si="1"/>
        <v>0</v>
      </c>
    </row>
    <row r="65" spans="1:6" x14ac:dyDescent="0.25">
      <c r="A65" s="88">
        <v>1108</v>
      </c>
      <c r="B65" s="88" t="s">
        <v>183</v>
      </c>
      <c r="C65" s="88" t="s">
        <v>181</v>
      </c>
      <c r="D65" s="89">
        <v>0.32</v>
      </c>
      <c r="E65" s="90">
        <v>0.32</v>
      </c>
      <c r="F65" s="138">
        <f t="shared" si="1"/>
        <v>0</v>
      </c>
    </row>
    <row r="66" spans="1:6" x14ac:dyDescent="0.25">
      <c r="A66" s="88">
        <v>1119</v>
      </c>
      <c r="B66" s="88" t="s">
        <v>191</v>
      </c>
      <c r="C66" s="88" t="s">
        <v>187</v>
      </c>
      <c r="D66" s="89">
        <v>0.46</v>
      </c>
      <c r="E66" s="90">
        <v>0.46</v>
      </c>
      <c r="F66" s="138">
        <f t="shared" ref="F66:F97" si="2">E66-D66</f>
        <v>0</v>
      </c>
    </row>
    <row r="67" spans="1:6" x14ac:dyDescent="0.25">
      <c r="A67" s="88">
        <v>1107</v>
      </c>
      <c r="B67" s="88" t="s">
        <v>190</v>
      </c>
      <c r="C67" s="88" t="s">
        <v>189</v>
      </c>
      <c r="D67" s="89">
        <v>0.4</v>
      </c>
      <c r="E67" s="90">
        <v>0.4</v>
      </c>
      <c r="F67" s="138">
        <f t="shared" si="2"/>
        <v>0</v>
      </c>
    </row>
    <row r="68" spans="1:6" x14ac:dyDescent="0.25">
      <c r="A68" s="88">
        <v>1120</v>
      </c>
      <c r="B68" s="88" t="s">
        <v>192</v>
      </c>
      <c r="C68" s="88" t="s">
        <v>187</v>
      </c>
      <c r="D68" s="89">
        <v>0.46</v>
      </c>
      <c r="E68" s="90">
        <v>0.46</v>
      </c>
      <c r="F68" s="138">
        <f t="shared" si="2"/>
        <v>0</v>
      </c>
    </row>
    <row r="69" spans="1:6" x14ac:dyDescent="0.25">
      <c r="A69" s="88">
        <v>1109</v>
      </c>
      <c r="B69" s="88" t="s">
        <v>184</v>
      </c>
      <c r="C69" s="88" t="s">
        <v>181</v>
      </c>
      <c r="D69" s="89">
        <v>0.32</v>
      </c>
      <c r="E69" s="90">
        <v>0.32</v>
      </c>
      <c r="F69" s="138">
        <f t="shared" si="2"/>
        <v>0</v>
      </c>
    </row>
    <row r="70" spans="1:6" x14ac:dyDescent="0.25">
      <c r="A70" s="88">
        <v>1115</v>
      </c>
      <c r="B70" s="88" t="s">
        <v>185</v>
      </c>
      <c r="C70" s="88" t="s">
        <v>181</v>
      </c>
      <c r="D70" s="89">
        <v>0.35</v>
      </c>
      <c r="E70" s="90">
        <v>0.35</v>
      </c>
      <c r="F70" s="138">
        <f t="shared" si="2"/>
        <v>0</v>
      </c>
    </row>
    <row r="71" spans="1:6" x14ac:dyDescent="0.25">
      <c r="A71" s="88">
        <v>9720</v>
      </c>
      <c r="B71" s="88" t="s">
        <v>243</v>
      </c>
      <c r="C71" s="88" t="s">
        <v>244</v>
      </c>
      <c r="D71" s="89">
        <v>5.12</v>
      </c>
      <c r="E71" s="90">
        <v>5.12</v>
      </c>
      <c r="F71" s="138">
        <f t="shared" si="2"/>
        <v>0</v>
      </c>
    </row>
    <row r="72" spans="1:6" x14ac:dyDescent="0.25">
      <c r="A72" s="88">
        <v>500202</v>
      </c>
      <c r="B72" s="88" t="s">
        <v>29</v>
      </c>
      <c r="C72" s="88" t="s">
        <v>247</v>
      </c>
      <c r="D72" s="89">
        <v>5.95</v>
      </c>
      <c r="E72" s="90">
        <v>5.99</v>
      </c>
      <c r="F72" s="138">
        <f t="shared" si="2"/>
        <v>4.0000000000000036E-2</v>
      </c>
    </row>
    <row r="73" spans="1:6" x14ac:dyDescent="0.25">
      <c r="A73" s="88">
        <v>500224</v>
      </c>
      <c r="B73" s="88" t="s">
        <v>203</v>
      </c>
      <c r="C73" s="88" t="s">
        <v>204</v>
      </c>
      <c r="D73" s="89">
        <v>1.1200000000000001</v>
      </c>
      <c r="E73" s="90">
        <v>1.1200000000000001</v>
      </c>
      <c r="F73" s="138">
        <f t="shared" si="2"/>
        <v>0</v>
      </c>
    </row>
    <row r="74" spans="1:6" x14ac:dyDescent="0.25">
      <c r="A74" s="88">
        <v>500217</v>
      </c>
      <c r="B74" s="88" t="s">
        <v>35</v>
      </c>
      <c r="C74" s="88" t="s">
        <v>202</v>
      </c>
      <c r="D74" s="89">
        <v>1.1200000000000001</v>
      </c>
      <c r="E74" s="90">
        <v>1.1200000000000001</v>
      </c>
      <c r="F74" s="138">
        <f t="shared" si="2"/>
        <v>0</v>
      </c>
    </row>
    <row r="75" spans="1:6" x14ac:dyDescent="0.25">
      <c r="A75" s="88">
        <v>500219</v>
      </c>
      <c r="B75" s="88" t="s">
        <v>277</v>
      </c>
      <c r="C75" s="88" t="s">
        <v>278</v>
      </c>
      <c r="D75" s="89">
        <v>2.97</v>
      </c>
      <c r="E75" s="90">
        <v>10.5</v>
      </c>
      <c r="F75" s="138">
        <f t="shared" si="2"/>
        <v>7.5299999999999994</v>
      </c>
    </row>
    <row r="76" spans="1:6" x14ac:dyDescent="0.25">
      <c r="A76" s="88">
        <v>8000</v>
      </c>
      <c r="B76" s="88" t="s">
        <v>297</v>
      </c>
      <c r="C76" s="88" t="s">
        <v>298</v>
      </c>
      <c r="D76" s="89">
        <v>14.23</v>
      </c>
      <c r="E76" s="90">
        <v>14</v>
      </c>
      <c r="F76" s="138">
        <f t="shared" si="2"/>
        <v>-0.23000000000000043</v>
      </c>
    </row>
    <row r="77" spans="1:6" x14ac:dyDescent="0.25">
      <c r="A77" s="88">
        <v>1123</v>
      </c>
      <c r="B77" s="88" t="s">
        <v>195</v>
      </c>
      <c r="C77" s="88" t="s">
        <v>187</v>
      </c>
      <c r="D77" s="89">
        <v>0.46</v>
      </c>
      <c r="E77" s="90">
        <v>0.46</v>
      </c>
      <c r="F77" s="138">
        <f t="shared" si="2"/>
        <v>0</v>
      </c>
    </row>
    <row r="78" spans="1:6" x14ac:dyDescent="0.25">
      <c r="A78" s="88">
        <v>1122</v>
      </c>
      <c r="B78" s="88" t="s">
        <v>194</v>
      </c>
      <c r="C78" s="88" t="s">
        <v>187</v>
      </c>
      <c r="D78" s="89">
        <v>0.46</v>
      </c>
      <c r="E78" s="90">
        <v>0.46</v>
      </c>
      <c r="F78" s="138">
        <f t="shared" si="2"/>
        <v>0</v>
      </c>
    </row>
    <row r="79" spans="1:6" x14ac:dyDescent="0.25">
      <c r="A79" s="88">
        <v>5629</v>
      </c>
      <c r="B79" s="88" t="s">
        <v>279</v>
      </c>
      <c r="C79" s="88" t="s">
        <v>280</v>
      </c>
      <c r="D79" s="89">
        <v>18.079999999999998</v>
      </c>
      <c r="E79" s="90">
        <v>10.88</v>
      </c>
      <c r="F79" s="138">
        <f t="shared" si="2"/>
        <v>-7.1999999999999975</v>
      </c>
    </row>
    <row r="80" spans="1:6" x14ac:dyDescent="0.25">
      <c r="A80" s="88">
        <v>1300</v>
      </c>
      <c r="B80" s="88" t="s">
        <v>323</v>
      </c>
      <c r="C80" s="88" t="s">
        <v>324</v>
      </c>
      <c r="D80" s="89">
        <v>22.58</v>
      </c>
      <c r="E80" s="90">
        <v>22.58</v>
      </c>
      <c r="F80" s="138">
        <f t="shared" si="2"/>
        <v>0</v>
      </c>
    </row>
    <row r="81" spans="1:6" x14ac:dyDescent="0.25">
      <c r="A81" s="88">
        <v>600268</v>
      </c>
      <c r="B81" s="88" t="s">
        <v>219</v>
      </c>
      <c r="C81" s="88" t="s">
        <v>215</v>
      </c>
      <c r="D81" s="89">
        <v>1.02</v>
      </c>
      <c r="E81" s="90">
        <v>1.49</v>
      </c>
      <c r="F81" s="138">
        <f t="shared" si="2"/>
        <v>0.47</v>
      </c>
    </row>
    <row r="82" spans="1:6" x14ac:dyDescent="0.25">
      <c r="A82" s="88">
        <v>600263</v>
      </c>
      <c r="B82" s="88" t="s">
        <v>216</v>
      </c>
      <c r="C82" s="88" t="s">
        <v>215</v>
      </c>
      <c r="D82" s="89">
        <v>1.35</v>
      </c>
      <c r="E82" s="90">
        <v>1.49</v>
      </c>
      <c r="F82" s="138">
        <f t="shared" si="2"/>
        <v>0.1399999999999999</v>
      </c>
    </row>
    <row r="83" spans="1:6" x14ac:dyDescent="0.25">
      <c r="A83" s="88">
        <v>600262</v>
      </c>
      <c r="B83" s="88" t="s">
        <v>214</v>
      </c>
      <c r="C83" s="88" t="s">
        <v>215</v>
      </c>
      <c r="D83" s="89">
        <v>1.49</v>
      </c>
      <c r="E83" s="90">
        <v>1.49</v>
      </c>
      <c r="F83" s="138">
        <f t="shared" si="2"/>
        <v>0</v>
      </c>
    </row>
    <row r="84" spans="1:6" x14ac:dyDescent="0.25">
      <c r="A84" s="88">
        <v>600265</v>
      </c>
      <c r="B84" s="88" t="s">
        <v>218</v>
      </c>
      <c r="C84" s="88" t="s">
        <v>215</v>
      </c>
      <c r="D84" s="89">
        <v>1.31</v>
      </c>
      <c r="E84" s="90">
        <v>1.49</v>
      </c>
      <c r="F84" s="138">
        <f t="shared" si="2"/>
        <v>0.17999999999999994</v>
      </c>
    </row>
    <row r="85" spans="1:6" x14ac:dyDescent="0.25">
      <c r="A85" s="88">
        <v>600264</v>
      </c>
      <c r="B85" s="88" t="s">
        <v>217</v>
      </c>
      <c r="C85" s="88" t="s">
        <v>215</v>
      </c>
      <c r="D85" s="89">
        <v>1.49</v>
      </c>
      <c r="E85" s="90">
        <v>1.49</v>
      </c>
      <c r="F85" s="138">
        <f t="shared" si="2"/>
        <v>0</v>
      </c>
    </row>
    <row r="86" spans="1:6" x14ac:dyDescent="0.25">
      <c r="A86" s="88">
        <v>600271</v>
      </c>
      <c r="B86" s="88" t="s">
        <v>221</v>
      </c>
      <c r="C86" s="88" t="s">
        <v>215</v>
      </c>
      <c r="D86" s="89">
        <v>1.49</v>
      </c>
      <c r="E86" s="90">
        <v>1.49</v>
      </c>
      <c r="F86" s="138">
        <f t="shared" si="2"/>
        <v>0</v>
      </c>
    </row>
    <row r="87" spans="1:6" x14ac:dyDescent="0.25">
      <c r="A87" s="88">
        <v>600275</v>
      </c>
      <c r="B87" s="88" t="s">
        <v>225</v>
      </c>
      <c r="C87" s="88" t="s">
        <v>215</v>
      </c>
      <c r="D87" s="89">
        <v>1.49</v>
      </c>
      <c r="E87" s="90">
        <v>1.49</v>
      </c>
      <c r="F87" s="138">
        <f t="shared" si="2"/>
        <v>0</v>
      </c>
    </row>
    <row r="88" spans="1:6" x14ac:dyDescent="0.25">
      <c r="A88" s="88">
        <v>600276</v>
      </c>
      <c r="B88" s="88" t="s">
        <v>237</v>
      </c>
      <c r="C88" s="88" t="s">
        <v>215</v>
      </c>
      <c r="D88" s="89">
        <v>4.2300000000000004</v>
      </c>
      <c r="E88" s="90">
        <v>4.2300000000000004</v>
      </c>
      <c r="F88" s="138">
        <f t="shared" si="2"/>
        <v>0</v>
      </c>
    </row>
    <row r="89" spans="1:6" x14ac:dyDescent="0.25">
      <c r="A89" s="88">
        <v>600274</v>
      </c>
      <c r="B89" s="88" t="s">
        <v>224</v>
      </c>
      <c r="C89" s="88" t="s">
        <v>215</v>
      </c>
      <c r="D89" s="89">
        <v>1.49</v>
      </c>
      <c r="E89" s="90">
        <v>1.49</v>
      </c>
      <c r="F89" s="138">
        <f t="shared" si="2"/>
        <v>0</v>
      </c>
    </row>
    <row r="90" spans="1:6" x14ac:dyDescent="0.25">
      <c r="A90" s="88">
        <v>600272</v>
      </c>
      <c r="B90" s="88" t="s">
        <v>222</v>
      </c>
      <c r="C90" s="88" t="s">
        <v>215</v>
      </c>
      <c r="D90" s="89">
        <v>1.41</v>
      </c>
      <c r="E90" s="90">
        <v>1.49</v>
      </c>
      <c r="F90" s="138">
        <f t="shared" si="2"/>
        <v>8.0000000000000071E-2</v>
      </c>
    </row>
    <row r="91" spans="1:6" x14ac:dyDescent="0.25">
      <c r="A91" s="88">
        <v>600270</v>
      </c>
      <c r="B91" s="88" t="s">
        <v>220</v>
      </c>
      <c r="C91" s="88" t="s">
        <v>215</v>
      </c>
      <c r="D91" s="89">
        <v>1.21</v>
      </c>
      <c r="E91" s="90">
        <v>1.49</v>
      </c>
      <c r="F91" s="138">
        <f t="shared" si="2"/>
        <v>0.28000000000000003</v>
      </c>
    </row>
    <row r="92" spans="1:6" x14ac:dyDescent="0.25">
      <c r="A92" s="88">
        <v>500005</v>
      </c>
      <c r="B92" s="88" t="s">
        <v>207</v>
      </c>
      <c r="C92" s="88" t="s">
        <v>206</v>
      </c>
      <c r="D92" s="89">
        <v>1.2</v>
      </c>
      <c r="E92" s="90">
        <v>1.2</v>
      </c>
      <c r="F92" s="138">
        <f t="shared" si="2"/>
        <v>0</v>
      </c>
    </row>
    <row r="93" spans="1:6" x14ac:dyDescent="0.25">
      <c r="A93" s="88">
        <v>500007</v>
      </c>
      <c r="B93" s="88" t="s">
        <v>232</v>
      </c>
      <c r="C93" s="88" t="s">
        <v>206</v>
      </c>
      <c r="D93" s="89">
        <v>3.56</v>
      </c>
      <c r="E93" s="90">
        <v>3.56</v>
      </c>
      <c r="F93" s="138">
        <f t="shared" si="2"/>
        <v>0</v>
      </c>
    </row>
    <row r="94" spans="1:6" x14ac:dyDescent="0.25">
      <c r="A94" s="88">
        <v>500006</v>
      </c>
      <c r="B94" s="88" t="s">
        <v>208</v>
      </c>
      <c r="C94" s="88" t="s">
        <v>206</v>
      </c>
      <c r="D94" s="89">
        <v>1.2</v>
      </c>
      <c r="E94" s="90">
        <v>1.2</v>
      </c>
      <c r="F94" s="138">
        <f t="shared" si="2"/>
        <v>0</v>
      </c>
    </row>
    <row r="95" spans="1:6" x14ac:dyDescent="0.25">
      <c r="A95" s="88">
        <v>500009</v>
      </c>
      <c r="B95" s="88" t="s">
        <v>209</v>
      </c>
      <c r="C95" s="88" t="s">
        <v>206</v>
      </c>
      <c r="D95" s="89">
        <v>1.2</v>
      </c>
      <c r="E95" s="90">
        <v>1.2</v>
      </c>
      <c r="F95" s="138">
        <f t="shared" si="2"/>
        <v>0</v>
      </c>
    </row>
    <row r="96" spans="1:6" x14ac:dyDescent="0.25">
      <c r="A96" s="88">
        <v>500004</v>
      </c>
      <c r="B96" s="88" t="s">
        <v>205</v>
      </c>
      <c r="C96" s="88" t="s">
        <v>206</v>
      </c>
      <c r="D96" s="89">
        <v>1.2</v>
      </c>
      <c r="E96" s="90">
        <v>1.2</v>
      </c>
      <c r="F96" s="138">
        <f t="shared" si="2"/>
        <v>0</v>
      </c>
    </row>
    <row r="97" spans="1:6" x14ac:dyDescent="0.25">
      <c r="A97" s="88">
        <v>500212</v>
      </c>
      <c r="B97" s="88" t="s">
        <v>235</v>
      </c>
      <c r="C97" s="88" t="s">
        <v>236</v>
      </c>
      <c r="D97" s="89">
        <v>3.54</v>
      </c>
      <c r="E97" s="90">
        <v>4.09</v>
      </c>
      <c r="F97" s="138">
        <f t="shared" si="2"/>
        <v>0.54999999999999982</v>
      </c>
    </row>
    <row r="98" spans="1:6" x14ac:dyDescent="0.25">
      <c r="A98" s="88">
        <v>1114</v>
      </c>
      <c r="B98" s="88" t="s">
        <v>182</v>
      </c>
      <c r="C98" s="88" t="s">
        <v>181</v>
      </c>
      <c r="D98" s="89">
        <v>0.26</v>
      </c>
      <c r="E98" s="90">
        <v>0.26</v>
      </c>
      <c r="F98" s="138">
        <f t="shared" ref="F98:F107" si="3">E98-D98</f>
        <v>0</v>
      </c>
    </row>
    <row r="99" spans="1:6" x14ac:dyDescent="0.25">
      <c r="A99" s="88">
        <v>1116</v>
      </c>
      <c r="B99" s="88" t="s">
        <v>196</v>
      </c>
      <c r="C99" s="88" t="s">
        <v>187</v>
      </c>
      <c r="D99" s="89">
        <v>0.55000000000000004</v>
      </c>
      <c r="E99" s="90">
        <v>0.55000000000000004</v>
      </c>
      <c r="F99" s="138">
        <f t="shared" si="3"/>
        <v>0</v>
      </c>
    </row>
    <row r="100" spans="1:6" x14ac:dyDescent="0.25">
      <c r="A100" s="88">
        <v>1113</v>
      </c>
      <c r="B100" s="88" t="s">
        <v>180</v>
      </c>
      <c r="C100" s="88" t="s">
        <v>181</v>
      </c>
      <c r="D100" s="89">
        <v>0.26</v>
      </c>
      <c r="E100" s="90">
        <v>0.26</v>
      </c>
      <c r="F100" s="138">
        <f t="shared" si="3"/>
        <v>0</v>
      </c>
    </row>
    <row r="101" spans="1:6" x14ac:dyDescent="0.25">
      <c r="A101" s="88">
        <v>1117</v>
      </c>
      <c r="B101" s="88" t="s">
        <v>197</v>
      </c>
      <c r="C101" s="88" t="s">
        <v>187</v>
      </c>
      <c r="D101" s="89">
        <v>0.55000000000000004</v>
      </c>
      <c r="E101" s="90">
        <v>0.55000000000000004</v>
      </c>
      <c r="F101" s="138">
        <f t="shared" si="3"/>
        <v>0</v>
      </c>
    </row>
    <row r="102" spans="1:6" x14ac:dyDescent="0.25">
      <c r="A102" s="88">
        <v>884151</v>
      </c>
      <c r="B102" s="88" t="s">
        <v>238</v>
      </c>
      <c r="C102" s="88" t="s">
        <v>211</v>
      </c>
      <c r="D102" s="89">
        <v>4.33</v>
      </c>
      <c r="E102" s="90">
        <v>4.33</v>
      </c>
      <c r="F102" s="138">
        <f t="shared" si="3"/>
        <v>0</v>
      </c>
    </row>
    <row r="103" spans="1:6" x14ac:dyDescent="0.25">
      <c r="A103" s="88">
        <v>884148</v>
      </c>
      <c r="B103" s="88" t="s">
        <v>228</v>
      </c>
      <c r="C103" s="88" t="s">
        <v>211</v>
      </c>
      <c r="D103" s="89">
        <v>2.5299999999999998</v>
      </c>
      <c r="E103" s="90">
        <v>2.5299999999999998</v>
      </c>
      <c r="F103" s="138">
        <f t="shared" si="3"/>
        <v>0</v>
      </c>
    </row>
    <row r="104" spans="1:6" x14ac:dyDescent="0.25">
      <c r="A104" s="88">
        <v>884147</v>
      </c>
      <c r="B104" s="88" t="s">
        <v>210</v>
      </c>
      <c r="C104" s="88" t="s">
        <v>211</v>
      </c>
      <c r="D104" s="89">
        <v>1.24</v>
      </c>
      <c r="E104" s="90">
        <v>1.24</v>
      </c>
      <c r="F104" s="138">
        <f t="shared" si="3"/>
        <v>0</v>
      </c>
    </row>
    <row r="105" spans="1:6" x14ac:dyDescent="0.25">
      <c r="A105" s="88">
        <v>500213</v>
      </c>
      <c r="B105" s="88" t="s">
        <v>32</v>
      </c>
      <c r="C105" s="88" t="s">
        <v>306</v>
      </c>
      <c r="D105" s="89">
        <v>9.92</v>
      </c>
      <c r="E105" s="90">
        <v>14.96</v>
      </c>
      <c r="F105" s="138">
        <f t="shared" si="3"/>
        <v>5.0400000000000009</v>
      </c>
    </row>
    <row r="106" spans="1:6" x14ac:dyDescent="0.25">
      <c r="A106" s="88">
        <v>600273</v>
      </c>
      <c r="B106" s="88" t="s">
        <v>223</v>
      </c>
      <c r="C106" s="88" t="s">
        <v>215</v>
      </c>
      <c r="D106" s="89">
        <v>1.28</v>
      </c>
      <c r="E106" s="90">
        <v>1.49</v>
      </c>
      <c r="F106" s="138">
        <f t="shared" si="3"/>
        <v>0.20999999999999996</v>
      </c>
    </row>
    <row r="107" spans="1:6" x14ac:dyDescent="0.25">
      <c r="A107" s="88">
        <v>1005</v>
      </c>
      <c r="B107" s="88" t="s">
        <v>200</v>
      </c>
      <c r="C107" s="88" t="s">
        <v>201</v>
      </c>
      <c r="D107" s="89">
        <v>0.8</v>
      </c>
      <c r="E107" s="90">
        <v>0.8</v>
      </c>
      <c r="F107" s="138">
        <f t="shared" si="3"/>
        <v>0</v>
      </c>
    </row>
    <row r="108" spans="1:6" x14ac:dyDescent="0.25">
      <c r="A108" s="88">
        <v>105</v>
      </c>
    </row>
    <row r="109" spans="1:6" x14ac:dyDescent="0.25">
      <c r="A109" s="88">
        <v>110</v>
      </c>
    </row>
    <row r="110" spans="1:6" x14ac:dyDescent="0.25">
      <c r="A110" s="88">
        <v>115</v>
      </c>
    </row>
    <row r="111" spans="1:6" x14ac:dyDescent="0.25">
      <c r="A111" s="88">
        <v>120</v>
      </c>
    </row>
    <row r="112" spans="1:6" x14ac:dyDescent="0.25">
      <c r="A112" s="88">
        <v>130</v>
      </c>
    </row>
    <row r="113" spans="1:1" x14ac:dyDescent="0.25">
      <c r="A113" s="88">
        <v>135</v>
      </c>
    </row>
  </sheetData>
  <autoFilter ref="A1:BO10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12</vt:i4>
      </vt:variant>
      <vt:variant>
        <vt:lpstr>Įvardinti diapazonai</vt:lpstr>
      </vt:variant>
      <vt:variant>
        <vt:i4>7</vt:i4>
      </vt:variant>
    </vt:vector>
  </HeadingPairs>
  <TitlesOfParts>
    <vt:vector size="19" baseType="lpstr">
      <vt:lpstr>Agreement_Template</vt:lpstr>
      <vt:lpstr>Mapping</vt:lpstr>
      <vt:lpstr>Sheet4</vt:lpstr>
      <vt:lpstr>Lists</vt:lpstr>
      <vt:lpstr>Sheet1</vt:lpstr>
      <vt:lpstr>Kafijas Automati</vt:lpstr>
      <vt:lpstr>HOD Rental Pricing </vt:lpstr>
      <vt:lpstr>Pricing_limits</vt:lpstr>
      <vt:lpstr>PriceList_14_15</vt:lpstr>
      <vt:lpstr>KA Cenas</vt:lpstr>
      <vt:lpstr>Forma Paraugs</vt:lpstr>
      <vt:lpstr>Sheet2</vt:lpstr>
      <vt:lpstr>dezinfek</vt:lpstr>
      <vt:lpstr>pasirinkti</vt:lpstr>
      <vt:lpstr>pasirinkti__min_kiekis_mėn</vt:lpstr>
      <vt:lpstr>pasirinkti__minimalus_kiekis_kartui</vt:lpstr>
      <vt:lpstr>Agreement_Template!Print_Area</vt:lpstr>
      <vt:lpstr>'Forma Paraugs'!Print_Area</vt:lpstr>
      <vt:lpstr>Profilaktinis_valymas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Endija Purina</dc:creator>
  <cp:lastModifiedBy>Alfonsas</cp:lastModifiedBy>
  <cp:lastPrinted>2019-06-20T04:27:42Z</cp:lastPrinted>
  <dcterms:created xsi:type="dcterms:W3CDTF">2015-04-29T07:29:09Z</dcterms:created>
  <dcterms:modified xsi:type="dcterms:W3CDTF">2024-09-13T04:23:25Z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