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defaultThemeVersion="124226"/>
  <mc:AlternateContent xmlns:mc="http://schemas.openxmlformats.org/markup-compatibility/2006">
    <mc:Choice Requires="x15">
      <x15ac:absPath xmlns:x15ac="http://schemas.microsoft.com/office/spreadsheetml/2010/11/ac" url="C:\Users\viokrp\AppData\Local\Microsoft\Windows\INetCache\Content.Outlook\T2VRHCYF\"/>
    </mc:Choice>
  </mc:AlternateContent>
  <xr:revisionPtr revIDLastSave="0" documentId="13_ncr:1_{DE04B66F-B9BB-489A-A51B-D03D29B6042E}" xr6:coauthVersionLast="47" xr6:coauthVersionMax="47" xr10:uidLastSave="{00000000-0000-0000-0000-000000000000}"/>
  <bookViews>
    <workbookView xWindow="-120" yWindow="-120" windowWidth="29040" windowHeight="15720" tabRatio="714" xr2:uid="{00000000-000D-0000-FFFF-FFFF00000000}"/>
  </bookViews>
  <sheets>
    <sheet name="Užsakymo forma verslo planams" sheetId="1" r:id="rId1"/>
    <sheet name="Pagalbinis" sheetId="2" state="hidden" r:id="rId2"/>
  </sheets>
  <definedNames>
    <definedName name="paslauga">#REF!</definedName>
    <definedName name="_xlnm.Print_Area" localSheetId="0">'Užsakymo forma verslo planams'!$A$1:$Y$74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1" l="1"/>
  <c r="U29" i="1" s="1"/>
  <c r="W29" i="1" s="1"/>
  <c r="A62" i="1" l="1"/>
  <c r="V20" i="1"/>
  <c r="K51" i="1" l="1"/>
  <c r="K50" i="1"/>
  <c r="K49" i="1"/>
  <c r="AR42" i="1" l="1"/>
  <c r="AN52" i="1" l="1"/>
  <c r="R52" i="1" l="1"/>
  <c r="K52" i="1"/>
  <c r="AR43" i="1" l="1"/>
  <c r="K43" i="1" s="1"/>
  <c r="K42" i="1"/>
  <c r="AP42" i="1"/>
  <c r="AT42" i="1" s="1"/>
  <c r="W42" i="1" s="1"/>
  <c r="P20" i="1"/>
  <c r="R20" i="1" s="1"/>
  <c r="M20" i="1"/>
  <c r="B23" i="1" l="1"/>
  <c r="B22" i="1"/>
  <c r="AB34" i="1" l="1"/>
  <c r="AH60" i="1" l="1"/>
  <c r="N49" i="1" l="1"/>
  <c r="N51" i="1" l="1"/>
  <c r="N50" i="1"/>
  <c r="AB21" i="1" l="1"/>
  <c r="AB22" i="1" s="1"/>
  <c r="AB19" i="1" s="1"/>
  <c r="AB20" i="1"/>
  <c r="AB23" i="1" s="1"/>
  <c r="AB18" i="1" s="1"/>
  <c r="AI57" i="1"/>
  <c r="L123" i="1" l="1"/>
  <c r="K123" i="1"/>
  <c r="J123" i="1"/>
  <c r="I123" i="1"/>
  <c r="H123" i="1"/>
  <c r="L122" i="1"/>
  <c r="K122" i="1"/>
  <c r="J122" i="1"/>
  <c r="I122" i="1"/>
  <c r="H122" i="1"/>
  <c r="AB27" i="1"/>
  <c r="M53" i="1"/>
  <c r="AG53" i="1"/>
</calcChain>
</file>

<file path=xl/sharedStrings.xml><?xml version="1.0" encoding="utf-8"?>
<sst xmlns="http://schemas.openxmlformats.org/spreadsheetml/2006/main" count="439" uniqueCount="287">
  <si>
    <t>Parašas, data</t>
  </si>
  <si>
    <t>MODIFIKAVIMAS</t>
  </si>
  <si>
    <t>Paslaugų gavėjo numeris</t>
  </si>
  <si>
    <t>DIEGIMAS</t>
  </si>
  <si>
    <t>IŠJUNGIMAS</t>
  </si>
  <si>
    <t>Kontaktinis asmuo</t>
  </si>
  <si>
    <t>3. UŽSAKOMOS PASLAUGOS PARAMETRAI</t>
  </si>
  <si>
    <t>4. UŽSAKOMOS PASLAUGOS TEIKIMO SĄLYGOS</t>
  </si>
  <si>
    <t>6. PASTABOS, KITA INFORMACIJA</t>
  </si>
  <si>
    <t>7. UŽSAKYMĄ PATEIKĖ IR APIE TAI PAREIŠKĖ</t>
  </si>
  <si>
    <t>Kiekis, vnt.</t>
  </si>
  <si>
    <t>Vardas, pavardė</t>
  </si>
  <si>
    <t>PVM mokėtojo kodas</t>
  </si>
  <si>
    <t>Papildomi/statiniai IP adresai</t>
  </si>
  <si>
    <t>3.3. Prisijungimo vardas</t>
  </si>
  <si>
    <t>3.4. Slaptažodis</t>
  </si>
  <si>
    <t>Sutartyje nustatyta tvarka terminas pratęsiamas 12 mėn.</t>
  </si>
  <si>
    <t>nauja</t>
  </si>
  <si>
    <t>naudota</t>
  </si>
  <si>
    <t>Belaidžio interneto pakuotė kompiuteriui</t>
  </si>
  <si>
    <t>Belaidžio interneto pakuotė</t>
  </si>
  <si>
    <t>5.4. Galinė įranga:</t>
  </si>
  <si>
    <t>3.6. Protokolas</t>
  </si>
  <si>
    <t>3.5. Technologija</t>
  </si>
  <si>
    <t>INTERNETO PRIEIGOS PASLAUGOS UŽSAKYMAS NR.</t>
  </si>
  <si>
    <t>Įsirenk pats DSL pakuotė</t>
  </si>
  <si>
    <t>Pavadinimas</t>
  </si>
  <si>
    <t>Pateikiamumas (%)</t>
  </si>
  <si>
    <t>Pageidaujama paslaugos suteikimo data</t>
  </si>
  <si>
    <t>3.1. Paslaugos diegimo/išjungimo adresas</t>
  </si>
  <si>
    <t>Interneto sprendimai DSL</t>
  </si>
  <si>
    <t>Prie sutarties Nr.</t>
  </si>
  <si>
    <t>Nesutinku</t>
  </si>
  <si>
    <t>1. KLIENTAS</t>
  </si>
  <si>
    <t>Įmonės buveinės/ kliento adresas</t>
  </si>
  <si>
    <t>Kontaktinis telefono nr., fakso nr.</t>
  </si>
  <si>
    <t>El. pašto adresas</t>
  </si>
  <si>
    <t>3.2. Ryšio linijos, kuria teikiama paslauga, numeris/tel. numeris</t>
  </si>
  <si>
    <t>3.9. Nuolaidos mokesčiams:</t>
  </si>
  <si>
    <t xml:space="preserve">5. GALINĖ ĮRANGA </t>
  </si>
  <si>
    <t>Serijinis numeris</t>
  </si>
  <si>
    <t>Modelis</t>
  </si>
  <si>
    <t>Pagrindinis maršrutizatorius</t>
  </si>
  <si>
    <t>Vidutinės klasės maršrutizatorius</t>
  </si>
  <si>
    <t>Aukščiausios klasės maršrutizatorius</t>
  </si>
  <si>
    <t>Cisco 1841</t>
  </si>
  <si>
    <t>Cisco 1812W-AG-E/K9</t>
  </si>
  <si>
    <t>Vietinio ir tarptautinio interneto sparta yra simetrinė.</t>
  </si>
  <si>
    <t xml:space="preserve">2. UŽSAKOMOS PASLAUGOS </t>
  </si>
  <si>
    <t>Vietinio interneto sparta iki</t>
  </si>
  <si>
    <t>Bronzinis verslui</t>
  </si>
  <si>
    <t>Sidabrinis verslui</t>
  </si>
  <si>
    <t>Auksinis verslui</t>
  </si>
  <si>
    <t>Platininis verslui</t>
  </si>
  <si>
    <t>Bronzinis šviesolaidis verslui</t>
  </si>
  <si>
    <t>Sidabrinis šviesolaidis verslui</t>
  </si>
  <si>
    <t>Auksinis šviesolaidis verslui</t>
  </si>
  <si>
    <t>Platininis šviesolaidis verslui</t>
  </si>
  <si>
    <t>Tarpatautinio interneto sparta iki</t>
  </si>
  <si>
    <t>4096 Kb/s</t>
  </si>
  <si>
    <t>6144 Kb/s</t>
  </si>
  <si>
    <t>Sutankinimas</t>
  </si>
  <si>
    <t>40 Mb/s</t>
  </si>
  <si>
    <t>60 Mb/s</t>
  </si>
  <si>
    <t>80 Mb/s</t>
  </si>
  <si>
    <t>100 Mb/s</t>
  </si>
  <si>
    <t>5120 Kb/s</t>
  </si>
  <si>
    <t>7168 Kb/s</t>
  </si>
  <si>
    <t>1:12</t>
  </si>
  <si>
    <t>1:6</t>
  </si>
  <si>
    <t>mėnesio</t>
  </si>
  <si>
    <t>RFC1483</t>
  </si>
  <si>
    <t>97 proc./mėn.</t>
  </si>
  <si>
    <t>98 proc./mėn.</t>
  </si>
  <si>
    <t>Pateikiamumas</t>
  </si>
  <si>
    <t>Mėnesio mokestis</t>
  </si>
  <si>
    <t>Vietinio interneto DL</t>
  </si>
  <si>
    <t>Tarptautinio interneto DL</t>
  </si>
  <si>
    <t xml:space="preserve">Duomenų išsiuntimo sparta iki 800 Kb/s. Ši sparta yra apsprendžiama linijos parametrų. 
"Interneto sprendimai DSL" planas teikiamas pagal SLA1 sąlygas. </t>
  </si>
  <si>
    <t xml:space="preserve"> </t>
  </si>
  <si>
    <t>Cisco 892</t>
  </si>
  <si>
    <t>Cisco 881</t>
  </si>
  <si>
    <t>Cisco 871</t>
  </si>
  <si>
    <t>Cisco 877</t>
  </si>
  <si>
    <t>Cisco 837</t>
  </si>
  <si>
    <t xml:space="preserve">Duomenų priėmimo sparta kaip nurodoma lentelėje, išsiuntimo sparta iki 800 Kb/s. Šios spartos yra apsprendžiamos linijos parametrų. 
"Interneto sprendimai DSL" planas teikiamas pagal SLA1 sąlygas. </t>
  </si>
  <si>
    <t>Technologija DSL, FTTH, LAN pagal Vantive</t>
  </si>
  <si>
    <t>PAPILDOMŲ PASLAUGŲ UŽSAKYMO SĄLYGOS PAGAL AKCIJĄ</t>
  </si>
  <si>
    <t>Interneto planas:</t>
  </si>
  <si>
    <t>Akcijos trukmė:</t>
  </si>
  <si>
    <t>nuo</t>
  </si>
  <si>
    <t>iki</t>
  </si>
  <si>
    <t>PASLAUGA</t>
  </si>
  <si>
    <t>KIEKIS</t>
  </si>
  <si>
    <t>SĄLYGOS</t>
  </si>
  <si>
    <t>1.</t>
  </si>
  <si>
    <t>"ZEBRA belaidis internetas", kodų sk.</t>
  </si>
  <si>
    <t>2.</t>
  </si>
  <si>
    <t>"Triguba apsauga"</t>
  </si>
  <si>
    <t>Dėl paslaugų užsakymo kreipkitės:</t>
  </si>
  <si>
    <t>1816 verslo aptarnavimo telefonu;</t>
  </si>
  <si>
    <t>į Jus aptarnaujantį vadybininką;</t>
  </si>
  <si>
    <t>Ekonominis</t>
  </si>
  <si>
    <t>Profesionalus</t>
  </si>
  <si>
    <t>1 vnt.</t>
  </si>
  <si>
    <t>6 vnt.</t>
  </si>
  <si>
    <t>12 vnt.</t>
  </si>
  <si>
    <t>24 vnt.</t>
  </si>
  <si>
    <t>5.3. Pakuotės galinės įrangos garantinės priežiūros terminas</t>
  </si>
  <si>
    <t>4.2. Ataskaitinis laikotarpis</t>
  </si>
  <si>
    <t>4.1. Trumpiausias naudojimosi paslauga terminas iki</t>
  </si>
  <si>
    <t xml:space="preserve">3.8. Interneto prieigos planas </t>
  </si>
  <si>
    <t>##R74</t>
  </si>
  <si>
    <t>##R73</t>
  </si>
  <si>
    <t>##R36</t>
  </si>
  <si>
    <t>3 vnt.</t>
  </si>
  <si>
    <t>3.</t>
  </si>
  <si>
    <t>7%</t>
  </si>
  <si>
    <t>15%</t>
  </si>
  <si>
    <t>25%</t>
  </si>
  <si>
    <t>30%</t>
  </si>
  <si>
    <t>40%</t>
  </si>
  <si>
    <t>50%</t>
  </si>
  <si>
    <t>55%</t>
  </si>
  <si>
    <t>60%</t>
  </si>
  <si>
    <t>65%</t>
  </si>
  <si>
    <t>70%</t>
  </si>
  <si>
    <t>75%</t>
  </si>
  <si>
    <t>80%</t>
  </si>
  <si>
    <t>100%</t>
  </si>
  <si>
    <t>Plačiajuosčio interneto galinės įrangos pakuotė</t>
  </si>
  <si>
    <t>Comtrend WAP5813n</t>
  </si>
  <si>
    <t>P.DG A4001N</t>
  </si>
  <si>
    <t>P.RG EA4201N-G</t>
  </si>
  <si>
    <t>Pirelli DRG A226G</t>
  </si>
  <si>
    <t>Šviesolaidinio interneto galinės įrangos pakuotė</t>
  </si>
  <si>
    <t>Nuol.%</t>
  </si>
  <si>
    <r>
      <rPr>
        <vertAlign val="superscript"/>
        <sz val="9"/>
        <rFont val="Arial"/>
        <family val="2"/>
        <charset val="186"/>
      </rPr>
      <t xml:space="preserve">1 </t>
    </r>
    <r>
      <rPr>
        <sz val="9"/>
        <rFont val="Arial"/>
        <family val="2"/>
        <charset val="186"/>
      </rPr>
      <t>Pridėtinės vertės mokestis yra apskaičiuojamas ir taikomas pagal Lietuvos Respublikoje galiojančius teisės aktus.</t>
    </r>
  </si>
  <si>
    <t>Gintarinis verslui</t>
  </si>
  <si>
    <t>"RIMTAS INTERNETO SANDORIS 2012"</t>
  </si>
  <si>
    <t>2012.05.01</t>
  </si>
  <si>
    <t>2012.09.30</t>
  </si>
  <si>
    <t>Gintarinis šviesolaidis verslui</t>
  </si>
  <si>
    <t>Startui</t>
  </si>
  <si>
    <t>Verslui</t>
  </si>
  <si>
    <t>Pro</t>
  </si>
  <si>
    <t>"Saugykla verslui"</t>
  </si>
  <si>
    <t>"HOSTEX Interneto svetainės talpinimo planas</t>
  </si>
  <si>
    <t>10%</t>
  </si>
  <si>
    <t>35%</t>
  </si>
  <si>
    <t>45%</t>
  </si>
  <si>
    <t>5%</t>
  </si>
  <si>
    <t>20%</t>
  </si>
  <si>
    <t>8 Mb/s</t>
  </si>
  <si>
    <t>10 Mb/s</t>
  </si>
  <si>
    <t>12 Mb/s</t>
  </si>
  <si>
    <t>2.90 Eur</t>
  </si>
  <si>
    <t>5.79 Eur</t>
  </si>
  <si>
    <t>8.69 Eur</t>
  </si>
  <si>
    <t>20.27 Eur</t>
  </si>
  <si>
    <t>23.17 Eur</t>
  </si>
  <si>
    <t>28.96 Eur</t>
  </si>
  <si>
    <t>31.86 Eur</t>
  </si>
  <si>
    <t>37.65 Eur</t>
  </si>
  <si>
    <t>43.45 Eur</t>
  </si>
  <si>
    <t>52.13 Eur</t>
  </si>
  <si>
    <r>
      <t>Mėnesio mokestis, Eur be PVM</t>
    </r>
    <r>
      <rPr>
        <vertAlign val="superscript"/>
        <sz val="9"/>
        <rFont val="Arial"/>
        <family val="2"/>
        <charset val="186"/>
      </rPr>
      <t>1</t>
    </r>
  </si>
  <si>
    <t>51.87 Eur</t>
  </si>
  <si>
    <t>37.91 Eur</t>
  </si>
  <si>
    <t>5.67 Eur</t>
  </si>
  <si>
    <t>19.94 Eur</t>
  </si>
  <si>
    <t>Reklamuojama interneto greitaveika (atsisiuntimo)</t>
  </si>
  <si>
    <r>
      <rPr>
        <vertAlign val="superscript"/>
        <sz val="9"/>
        <rFont val="Arial"/>
        <family val="2"/>
        <charset val="186"/>
      </rPr>
      <t>2</t>
    </r>
    <r>
      <rPr>
        <sz val="9"/>
        <rFont val="Arial"/>
        <family val="2"/>
        <charset val="186"/>
      </rPr>
      <t xml:space="preserve"> Kai prie interneto jungiamasi belaide (Wi-Fi) ryšio technologija, greitaveika gali būti mažesnė, priklausomai nuo naudojamos technologijos ir maršrutizatoriaus Wi-Fi standarto.</t>
    </r>
  </si>
  <si>
    <t>Verslui S</t>
  </si>
  <si>
    <t>Verslui M</t>
  </si>
  <si>
    <t>Verslui L</t>
  </si>
  <si>
    <t>Verslui XL</t>
  </si>
  <si>
    <t>13.67 Eur</t>
  </si>
  <si>
    <t>81.87 Eur</t>
  </si>
  <si>
    <t>19,98</t>
  </si>
  <si>
    <t>28,67</t>
  </si>
  <si>
    <t>48,94</t>
  </si>
  <si>
    <t>77,91</t>
  </si>
  <si>
    <t>106,87</t>
  </si>
  <si>
    <t>313,31</t>
  </si>
  <si>
    <t>398,77</t>
  </si>
  <si>
    <t>512,70</t>
  </si>
  <si>
    <t>626,63</t>
  </si>
  <si>
    <r>
      <rPr>
        <vertAlign val="superscript"/>
        <sz val="9"/>
        <rFont val="Arial"/>
        <family val="2"/>
        <charset val="186"/>
      </rPr>
      <t xml:space="preserve">* </t>
    </r>
    <r>
      <rPr>
        <sz val="9"/>
        <rFont val="Arial"/>
        <family val="2"/>
        <charset val="186"/>
      </rPr>
      <t>Ši įranga yra Telia Lietuva, AB nuosavybė ir turi būti grąžinama atsisakius paslaugos.</t>
    </r>
  </si>
  <si>
    <t>5.5. Klientas įsipareigoja galinę įrangą naudoti pagal Telia Lietuva, AB pateiktas įrangos naudojimo instrukcijas.</t>
  </si>
  <si>
    <r>
      <t>5.6. Klientas įsipareigoja už įsigyjamas galinės įrangos pakuotes sumokėti pagal Telia Lietuva, AB pateiktas PVM</t>
    </r>
    <r>
      <rPr>
        <vertAlign val="superscript"/>
        <sz val="9"/>
        <rFont val="Arial"/>
        <family val="2"/>
        <charset val="186"/>
      </rPr>
      <t xml:space="preserve">1 </t>
    </r>
    <r>
      <rPr>
        <sz val="9"/>
        <rFont val="Arial"/>
        <family val="2"/>
        <charset val="186"/>
      </rPr>
      <t>sąskaitas faktūras</t>
    </r>
  </si>
  <si>
    <t xml:space="preserve">Duomenų priėmimo sparta kaip nurodoma lentelėje, išsiuntimo sparta nuo 128 Kb/s iki 800 Kb/s, priklausomai nuo Telia Lietuva, AB prieigos tinklo linijos galimybių. Klientas sutinka, kad pagal šį užsakymą teikiamos paslaugos parametrai yra parenkami atsižvelgiant į esamos Telia Lietuva, AB prieigos tinklo linijos ir naudojamos technologijos galimybes
Šios spartos yra apsprendžiamos linijos parametrų. </t>
  </si>
  <si>
    <t xml:space="preserve">Minimali užtikrinama interneto sparta Telia Lietuva, AB prieigos tinkle matuojama Telia Lietuva, AB nurodyta greitaveikos matuokle iki artimiausios Telia Lietuva, AB tarnybinės stoties gali būti 35 proc. mažesnė. Maksimalus ribojimas, jungiantis į kitų interneto paslaugų tiekėjų tinklus - </t>
  </si>
  <si>
    <r>
      <t>5.1. Su paslauga klientui nuomojama „Telia“ galinė įranga</t>
    </r>
    <r>
      <rPr>
        <vertAlign val="superscript"/>
        <sz val="9"/>
        <rFont val="Arial"/>
        <family val="2"/>
        <charset val="186"/>
      </rPr>
      <t xml:space="preserve"> *</t>
    </r>
  </si>
  <si>
    <t>5.2. Kliento iš „Telia“ įsigyta galinės įrangos pakuotė(s)</t>
  </si>
  <si>
    <t>6.1. Verslo klientų aptarnavimo ir gedimų registravimo tel. 1816. Skambutis iš „Telia“ tinklo – nemokamas</t>
  </si>
  <si>
    <t>6.2. Norėdami užtikrinti, kad klientas, nesinaudojantis savitarnos svetaine "Mano Telia" gautų sąskaitą, jam suteikiame popierinės sąskaitos siuntimo paslaugą (kaina 1,45 Eur/mėn). Šios paslaugos galima atsisakyti svetainėje "Mano Telia"</t>
  </si>
  <si>
    <t>užsisakykite savitarnoje "Mano Telia"</t>
  </si>
  <si>
    <t>Duomenų sparta priklauso nuo linijos techninių galimybių, technologijos ir Jūsų pasirinkto paslaugų plano. Minimali, įprasta ir maksimali interneto parsisiuntimo greitaveika sutampa, nes yra parinkta atsižvelgiant į esamos prieigos tinklo linijos ir naudojamos technologijos galimybes. Klientui skirtas tinklo resursas neįtakojamas tinklo apkrovimo, todėl pateikta greitaveika išlaikoma pastovi. DSL prieigoje minimali interneto išsiuntimo greitaveika – 128 Kb/s, maksimali iki 2520 Kb/s. Šviesolaidžio prieigoje minimali, įprasta ir maksimali išsiuntimo greitaveikos sutampa. Greitaveika gali būti ribojama esant tarptautinio sujungimo gedimui ir nepasiekus tinkamo rezultato srautų perbalansavime – gedimo metu klientams yra ribojama (sulėtėja) tarptautinė greitaveika iki 5 Mb/s (šviesolaidžio prieigoje); tai neįtakoja greitaveikos vietiniam tinkle. DDOS atakos, kenkėjiškos programinės įrangos veikimas ar kiti kenkėjiški trečiųjų asmenų veiksmai gali mažinti greitaveiką. Naršymui internete reikalinga parsisiuntimo greitaveika - iki 2 Mb/s; HD kokybės srautinis vaizdo siuntimas (angl. streaming) - iki 5 Mb/s; SD kokybės srautinis vaizdo siuntimas - iki 2 Mb/s; 4K kokybės srautinis vaizdo siuntimas - iki 20 Mb/s; balso siuntimui per internetą (VoIP) - iki 0.1 Mb/s; video žaidimai internete - iki 5 Mb/s; muzikos srautinis klausymas internete - 0.32 Mb/s. Galima sparta pasiekiama esant tokioms sąlygoms: 1) sparta „Telia“ prieigos tinkle matuojama „Telia“ nurodyta greitaveikos matuokle iki prieigos linijos; 2) nurodyta sparta  užtikrinama tik tada, kai vienas asmeninis kompiuteris eterneto kabeliu jungiamas prie maršrutizatoriaus arba optinio keitiklio ir matavimo metu nėra siunčiami ar priimami jokie kiti duomenys. „Telia“ gali garantuoti tik „Telia“ tinkle platinamų maršrutizatorių technines galimybes, t. y. jei „Telia“ maršrutizatorius palaiko siūlomas spartas. Taip pat svarbu nepamiršti, kad kliento galinis įrenginys: kompiuteris, planšetė, telefonas turi palaikyti tokius techninius parametrus, kad suteikta sparta būtų pasiekta; 3) jungiantis į kitų interneto tiekėjų tinklus, Klientui nurodyta greitaveika gali būti mažesnė, priklausomai nuo kitų interneto teikėjų tinklo pralaidumo resursų. Kai asmeniniu kompiuteriu prie interneto jungiamasi belaide (Wi-Fi) ryšio technologija, greitaveika gali būti mažesnė, priklausomai nuo naudojamos technologijos ir maršrutizatoriaus Wi-Fi standarto. Jungiantis ne eterneto kabeliu ir vienu metu naudojant išmaniosios televizijos bei interneto paslaugas Klientui nurodyta interneto greitaveika gali būti iki kelių kartų mažesnė nei naudojant tik interneto paslaugą, nes, siekiant užtikrinti išmaniosios televizijos nepertraukiamą pasiekiamumą, ji teikiama atskirais ryšio kanalais, o maksimalaus tinklo apkrovimo atvejais jai gali būti suteikiama pirmenybė prieš interneto paslaugą.</t>
  </si>
  <si>
    <t>Mėnesio mokesčio nuolaida</t>
  </si>
  <si>
    <r>
      <rPr>
        <b/>
        <sz val="12"/>
        <rFont val="Arial"/>
        <family val="2"/>
        <charset val="186"/>
      </rPr>
      <t>100 proc. nuolaida paslaugos mėnesio mokesčiui.</t>
    </r>
    <r>
      <rPr>
        <sz val="12"/>
        <rFont val="Arial"/>
        <family val="2"/>
        <charset val="186"/>
      </rPr>
      <t xml:space="preserve"> Nuolaida teikiama iki interneto prieigos paslaugų mokėjimo plano trumpiausio naudojimosi paslauga laikotarpio pabaigos ir šešis mėn. jam pasibaigus</t>
    </r>
  </si>
  <si>
    <t>Papildomi/statiniai IP adresai:</t>
  </si>
  <si>
    <t>4.3. Klientas sutinka, kad Telia Lietuva, AB informuotų jį apie prekes / paslaugas ir (ar) teirautųsi nuomonės dėl prekių / paslaugų</t>
  </si>
  <si>
    <t>Prieš pateikdamas šį užsakymą, susipažinau su užsakymo pateikimo Telia Lietuva, AB dieną galiojančiomis viešai paskelbtomis užsakomų Paslaugų teikimo Taisyklėmis, Paslaugų tarifais bei kitomis viešai skelbiamomis Paslaugų teikimo sąlygomis, su jomis sutinku ir įsipareigoju jų laikytis. Sutinku sumokėti už užsakomos/-ų paslaugos/-ų įrengimą, ar / ir modifikavimą, ar / ir atjungimą pagal pateiktą sąskaitą iki joje nurodytos dienos. Neprieštarauju, kad šis užsakymas būtų vykdomas iš karto nuo jo pateikimo Telia Lietuva, AB</t>
  </si>
  <si>
    <t>Įmonės / asmens kodas (įrašomas klientui sutikus)</t>
  </si>
  <si>
    <t>Įmonės pavadinimas / 
kliento  vardas, pavardė</t>
  </si>
  <si>
    <t>Verslui Midi</t>
  </si>
  <si>
    <t>Verslui Midi + papildomas greitis</t>
  </si>
  <si>
    <r>
      <t>Kaina, Eur be PVM</t>
    </r>
    <r>
      <rPr>
        <vertAlign val="superscript"/>
        <sz val="8"/>
        <rFont val="Arial"/>
        <family val="2"/>
        <charset val="186"/>
      </rPr>
      <t>1</t>
    </r>
  </si>
  <si>
    <r>
      <t>Kaina po nuolaidos, Eur be PVM</t>
    </r>
    <r>
      <rPr>
        <vertAlign val="superscript"/>
        <sz val="8"/>
        <rFont val="Arial"/>
        <family val="2"/>
        <charset val="186"/>
      </rPr>
      <t>1</t>
    </r>
  </si>
  <si>
    <t>Pakuotės pavadinimas</t>
  </si>
  <si>
    <t>Įrangos modelis (serijinis Nr.)</t>
  </si>
  <si>
    <t>Mobiliojo ryšio antena (mokant per 12 mėn.)</t>
  </si>
  <si>
    <t>Mobiliojo ryšio antena (mokant per 24 mėn.)</t>
  </si>
  <si>
    <t>Mobiliojo ryšio antena</t>
  </si>
  <si>
    <t>Verslui Maxi</t>
  </si>
  <si>
    <t>Verslui Mega</t>
  </si>
  <si>
    <t>Minimali parsisiuntimo greitaveika</t>
  </si>
  <si>
    <t>Įprasta parsisiuntimo greitaveika</t>
  </si>
  <si>
    <t>Maksimali parsisiuntimo greitaveika</t>
  </si>
  <si>
    <t>Minimali išsiuntimo greitaveika</t>
  </si>
  <si>
    <t>Įprasta išsiuntimo greitaveika</t>
  </si>
  <si>
    <t>Maksimali išsiuntimo greitaveika</t>
  </si>
  <si>
    <t>Reklamuojama interneto greitaveika (išsiuntimo)</t>
  </si>
  <si>
    <t>27.50 Eur</t>
  </si>
  <si>
    <t>30.00 Eur</t>
  </si>
  <si>
    <t>47.50 Eur</t>
  </si>
  <si>
    <t>50.00 Eur</t>
  </si>
  <si>
    <t>7.00 Eur</t>
  </si>
  <si>
    <t>16.00 Eur</t>
  </si>
  <si>
    <t>21.00 Eur</t>
  </si>
  <si>
    <t>24.00 Eur</t>
  </si>
  <si>
    <r>
      <t>6.3. Klientams, vėluojantiems atsiskaityti už suteiktas paslaugas daugiau nei 7 kalendorines dienas, yra taikomas 15,00 Eur skolos administravimo mokestis. Klientams, kuriems dėl skolos buvo apribotas paslaugų teikimas, atnaujinus paslaugų teikimą, taikomas 15,00 Eur paslaugų teikimo atnaujinimo mokestis. Kainos be PVM</t>
    </r>
    <r>
      <rPr>
        <vertAlign val="superscript"/>
        <sz val="9"/>
        <rFont val="Arial"/>
        <family val="2"/>
        <charset val="186"/>
      </rPr>
      <t>1</t>
    </r>
    <r>
      <rPr>
        <sz val="9"/>
        <rFont val="Arial"/>
        <family val="2"/>
        <charset val="186"/>
      </rPr>
      <t>.</t>
    </r>
  </si>
  <si>
    <t>įrengimo</t>
  </si>
  <si>
    <t>Užsakymo pratęsimas naujam trumpiausiam naudojimosi paslauga laikotarpiui galimas šalims dėl to susitarus telefoninio pokalbio metu, išsaugant tokio pokalbio įrašą Telia nustatyta tvarka ir terminais.</t>
  </si>
  <si>
    <t>Įrengimo mokestis su nuolaida, Eur be PVM</t>
  </si>
  <si>
    <t>Įrengimo mokestis, Eur be PVM</t>
  </si>
  <si>
    <t>Plano mėnesio mokestis, Eur be PVM</t>
  </si>
  <si>
    <t>Plano mėnesio mokestis su nuolaida, Eur be PVM</t>
  </si>
  <si>
    <t>Verslui Premium</t>
  </si>
  <si>
    <t>36%</t>
  </si>
  <si>
    <t>37%</t>
  </si>
  <si>
    <t>38%</t>
  </si>
  <si>
    <t>41%</t>
  </si>
  <si>
    <t>Verslui S + Rezervinis ryšys</t>
  </si>
  <si>
    <t>Verslui M + Rezervinis ryšys</t>
  </si>
  <si>
    <t>Verslui L + Rezervinis ryšys</t>
  </si>
  <si>
    <t>Verslui XL + Rezervinis ryšys</t>
  </si>
  <si>
    <t>Verslui Premium + Rezervinis ryšys</t>
  </si>
  <si>
    <t>Standartinis maršrutizatorius</t>
  </si>
  <si>
    <t xml:space="preserve">Mikrotik Chateau LTE 12 </t>
  </si>
  <si>
    <t>Fortigate-40F-3G4G</t>
  </si>
  <si>
    <t>40.00</t>
  </si>
  <si>
    <t>16.95</t>
  </si>
  <si>
    <t>53.66</t>
  </si>
  <si>
    <t>3.00</t>
  </si>
  <si>
    <t>Mokesčio pavadinimas</t>
  </si>
  <si>
    <t>Mėnesio mokestis, Eur be PVM</t>
  </si>
  <si>
    <t>Vnt. nuolaida proc.</t>
  </si>
  <si>
    <t xml:space="preserve"> Mėnesio mokestis pritaikius nuolaidą, Eur be PVM</t>
  </si>
  <si>
    <t>Galutinė suma per. mėn. pritaikius nuolaidą, Eur be PVM</t>
  </si>
  <si>
    <t>3.7. Statiniai\papildomi IP adresai</t>
  </si>
  <si>
    <t>Papildomo IP adreso mėnesinis mokestis</t>
  </si>
  <si>
    <t>36172885</t>
  </si>
  <si>
    <t>2024.10.01</t>
  </si>
  <si>
    <t>Šilutės r. Vilkyčių pagrindinė mokykla</t>
  </si>
  <si>
    <t>Veiviržo g. 16, 99369, Vilkyčių k., Šilutė</t>
  </si>
  <si>
    <t>190695727</t>
  </si>
  <si>
    <t>50112246</t>
  </si>
  <si>
    <t>-</t>
  </si>
  <si>
    <t>810312390</t>
  </si>
  <si>
    <t>Šviesolaidinis internetas</t>
  </si>
  <si>
    <t>82.135.211.171</t>
  </si>
  <si>
    <t/>
  </si>
  <si>
    <t>75000 Kb/s</t>
  </si>
  <si>
    <t>90000 Kb/s</t>
  </si>
  <si>
    <t>92000 Kb/s</t>
  </si>
  <si>
    <t>1 mėnuo</t>
  </si>
  <si>
    <t>0</t>
  </si>
  <si>
    <t/>
  </si>
  <si>
    <t/>
  </si>
  <si>
    <t/>
  </si>
  <si>
    <t/>
  </si>
  <si>
    <t/>
  </si>
  <si>
    <t>US50112246-241001</t>
  </si>
  <si>
    <r>
      <rPr>
        <b/>
        <sz val="9"/>
        <rFont val="Arial"/>
        <family val="2"/>
        <charset val="186"/>
      </rPr>
      <t xml:space="preserve">optimali it sauga 9.90 eur be PVM  </t>
    </r>
    <r>
      <rPr>
        <sz val="9"/>
        <rFont val="Arial"/>
        <family val="2"/>
        <charset val="186"/>
      </rPr>
      <t xml:space="preserve">    Klientas pasinaudojo "Interneto planų "Verslui S", "Verslui M", "Verslui L", "Verslui XL" akcijos (2024.01.01-2025.01.31)  sąlygomis. Suteiktos nuolaidos galioja ir pasibaigus trumpiausiam naudojimosi paslauga laikotarpiui (toliau - TNPL). Nepasibaigus TNPL pasirinktas interneto mokėjimo planas gali būti keičiamas tik į didesnio mėnesinio mokesčio interneto paslaugų mokėjimo planą, suteikiant tuo metu galiojančias nuolaidas. Nustatytas TNPL išlieka nepasikeitęs. Klientas, sutartyje nustatyta tvarka ir sąlygomis atsisakęs interneto prieigos paslaugų mokėjimo plano nepasibaigus nustatytam TNPL, turi sumokėti šios akcijos metu suteiktas nuolaidas. Ši sąlyga negalioja klientams, pasinaudojusiems pasiūlymu Viešųjų pirkimų įstatyme numatyta tvarka</t>
    </r>
  </si>
  <si>
    <t>Direktorė Simona Eirošienė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</si>
</sst>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quot;Lt&quot;;[Red]\-#,##0.00\ &quot;Lt&quot;"/>
    <numFmt numFmtId="165" formatCode="_-* #,##0.00\ &quot;Lt&quot;_-;\-* #,##0.00\ &quot;Lt&quot;_-;_-* &quot;-&quot;??\ &quot;Lt&quot;_-;_-@_-"/>
    <numFmt numFmtId="166" formatCode="_-* #,##0.00\ _L_t_-;\-* #,##0.00\ _L_t_-;_-* &quot;-&quot;??\ _L_t_-;_-@_-"/>
    <numFmt numFmtId="167" formatCode="0\ \K\b\/\s"/>
    <numFmt numFmtId="168" formatCode="#,##0.00\ &quot;€&quot;"/>
  </numFmts>
  <fonts count="22" x14ac:knownFonts="1">
    <font>
      <sz val="10"/>
      <name val="Arial"/>
      <charset val="186"/>
    </font>
    <font>
      <sz val="11"/>
      <color theme="1"/>
      <name val="Calibri"/>
      <family val="2"/>
      <charset val="186"/>
      <scheme val="minor"/>
    </font>
    <font>
      <sz val="10"/>
      <name val="Arial"/>
      <family val="2"/>
      <charset val="186"/>
    </font>
    <font>
      <u/>
      <sz val="10"/>
      <color indexed="12"/>
      <name val="Arial"/>
      <family val="2"/>
      <charset val="186"/>
    </font>
    <font>
      <sz val="9"/>
      <name val="Arial"/>
      <family val="2"/>
      <charset val="186"/>
    </font>
    <font>
      <b/>
      <sz val="9"/>
      <name val="Arial"/>
      <family val="2"/>
      <charset val="186"/>
    </font>
    <font>
      <sz val="6"/>
      <name val="Arial"/>
      <family val="2"/>
      <charset val="186"/>
    </font>
    <font>
      <sz val="9"/>
      <color indexed="8"/>
      <name val="Arial"/>
      <family val="2"/>
      <charset val="186"/>
    </font>
    <font>
      <i/>
      <sz val="9"/>
      <name val="Arial"/>
      <family val="2"/>
      <charset val="186"/>
    </font>
    <font>
      <sz val="9"/>
      <color indexed="10"/>
      <name val="Arial"/>
      <family val="2"/>
      <charset val="186"/>
    </font>
    <font>
      <sz val="9"/>
      <color indexed="9"/>
      <name val="Arial"/>
      <family val="2"/>
      <charset val="186"/>
    </font>
    <font>
      <sz val="8"/>
      <name val="Arial"/>
      <family val="2"/>
      <charset val="186"/>
    </font>
    <font>
      <sz val="10"/>
      <name val="Arial"/>
      <family val="2"/>
      <charset val="186"/>
    </font>
    <font>
      <sz val="12"/>
      <name val="Arial"/>
      <family val="2"/>
      <charset val="186"/>
    </font>
    <font>
      <sz val="12"/>
      <color indexed="10"/>
      <name val="Arial"/>
      <family val="2"/>
      <charset val="186"/>
    </font>
    <font>
      <u/>
      <sz val="12"/>
      <color theme="1"/>
      <name val="Arial"/>
      <family val="2"/>
      <charset val="186"/>
    </font>
    <font>
      <sz val="9"/>
      <color rgb="FFFF0000"/>
      <name val="Arial"/>
      <family val="2"/>
      <charset val="186"/>
    </font>
    <font>
      <b/>
      <sz val="12"/>
      <color theme="1"/>
      <name val="Arial"/>
      <family val="2"/>
      <charset val="186"/>
    </font>
    <font>
      <sz val="9"/>
      <color theme="1"/>
      <name val="Arial"/>
      <family val="2"/>
      <charset val="186"/>
    </font>
    <font>
      <b/>
      <sz val="12"/>
      <name val="Arial"/>
      <family val="2"/>
      <charset val="186"/>
    </font>
    <font>
      <vertAlign val="superscript"/>
      <sz val="9"/>
      <name val="Arial"/>
      <family val="2"/>
      <charset val="186"/>
    </font>
    <font>
      <vertAlign val="superscript"/>
      <sz val="8"/>
      <name val="Arial"/>
      <family val="2"/>
      <charset val="186"/>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s>
  <cellStyleXfs count="8">
    <xf numFmtId="0" fontId="0" fillId="0" borderId="0"/>
    <xf numFmtId="166" fontId="2" fillId="0" borderId="0" applyFont="0" applyFill="0" applyBorder="0" applyAlignment="0" applyProtection="0"/>
    <xf numFmtId="165" fontId="2"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2" fillId="0" borderId="0"/>
    <xf numFmtId="166" fontId="2" fillId="0" borderId="0" applyFont="0" applyFill="0" applyBorder="0" applyAlignment="0" applyProtection="0"/>
    <xf numFmtId="165" fontId="2" fillId="0" borderId="0" applyFont="0" applyFill="0" applyBorder="0" applyAlignment="0" applyProtection="0"/>
  </cellStyleXfs>
  <cellXfs count="343">
    <xf numFmtId="0" fontId="0" fillId="0" borderId="0" xfId="0"/>
    <xf numFmtId="0" fontId="4" fillId="0" borderId="0" xfId="0" applyFont="1" applyProtection="1">
      <protection locked="0"/>
    </xf>
    <xf numFmtId="0" fontId="4" fillId="0" borderId="1" xfId="0" applyFont="1" applyBorder="1" applyProtection="1">
      <protection locked="0"/>
    </xf>
    <xf numFmtId="0" fontId="4" fillId="0" borderId="2" xfId="0" applyFont="1" applyBorder="1" applyProtection="1">
      <protection locked="0"/>
    </xf>
    <xf numFmtId="0" fontId="5" fillId="0" borderId="2" xfId="0" applyFont="1" applyBorder="1" applyProtection="1">
      <protection locked="0"/>
    </xf>
    <xf numFmtId="0" fontId="4" fillId="0" borderId="3" xfId="0" applyFont="1" applyBorder="1" applyProtection="1">
      <protection locked="0"/>
    </xf>
    <xf numFmtId="0" fontId="5" fillId="0" borderId="0" xfId="0" applyFont="1" applyAlignment="1" applyProtection="1">
      <alignment horizontal="right"/>
      <protection locked="0"/>
    </xf>
    <xf numFmtId="0" fontId="5" fillId="0" borderId="0" xfId="0" applyFont="1" applyProtection="1">
      <protection locked="0"/>
    </xf>
    <xf numFmtId="0" fontId="4" fillId="0" borderId="4" xfId="0" applyFont="1" applyBorder="1" applyProtection="1">
      <protection locked="0"/>
    </xf>
    <xf numFmtId="0" fontId="4" fillId="0" borderId="5" xfId="0" applyFont="1" applyBorder="1" applyProtection="1">
      <protection locked="0"/>
    </xf>
    <xf numFmtId="0" fontId="6" fillId="0" borderId="0" xfId="0" applyFont="1" applyAlignment="1" applyProtection="1">
      <alignment vertical="top"/>
      <protection locked="0"/>
    </xf>
    <xf numFmtId="0" fontId="5" fillId="0" borderId="0" xfId="0" applyFont="1" applyAlignment="1" applyProtection="1">
      <alignment horizontal="center"/>
      <protection locked="0"/>
    </xf>
    <xf numFmtId="0" fontId="4" fillId="0" borderId="5" xfId="0" applyFont="1" applyBorder="1" applyAlignment="1" applyProtection="1">
      <alignment horizontal="left"/>
      <protection locked="0"/>
    </xf>
    <xf numFmtId="0" fontId="4" fillId="0" borderId="0" xfId="0" applyFont="1" applyAlignment="1" applyProtection="1">
      <alignment horizontal="left"/>
      <protection locked="0"/>
    </xf>
    <xf numFmtId="0" fontId="5" fillId="0" borderId="5" xfId="0" applyFont="1" applyBorder="1" applyProtection="1">
      <protection locked="0"/>
    </xf>
    <xf numFmtId="0" fontId="4" fillId="0" borderId="0" xfId="0" applyFont="1" applyAlignment="1" applyProtection="1">
      <alignment horizontal="left" wrapText="1"/>
      <protection locked="0"/>
    </xf>
    <xf numFmtId="0" fontId="4" fillId="0" borderId="4" xfId="0" applyFont="1" applyBorder="1" applyAlignment="1" applyProtection="1">
      <alignment horizontal="left" wrapText="1"/>
      <protection locked="0"/>
    </xf>
    <xf numFmtId="0" fontId="4" fillId="0" borderId="5" xfId="0" applyFont="1" applyBorder="1" applyAlignment="1" applyProtection="1">
      <alignment horizontal="left" wrapText="1"/>
      <protection locked="0"/>
    </xf>
    <xf numFmtId="0" fontId="8" fillId="0" borderId="0" xfId="0" applyFont="1" applyProtection="1">
      <protection locked="0"/>
    </xf>
    <xf numFmtId="0" fontId="4" fillId="0" borderId="0" xfId="0" applyFont="1" applyAlignment="1" applyProtection="1">
      <alignment vertical="center"/>
      <protection locked="0"/>
    </xf>
    <xf numFmtId="49" fontId="4" fillId="0" borderId="0" xfId="0" applyNumberFormat="1" applyFont="1" applyProtection="1">
      <protection locked="0"/>
    </xf>
    <xf numFmtId="49" fontId="4" fillId="0" borderId="0" xfId="0" applyNumberFormat="1" applyFont="1" applyAlignment="1" applyProtection="1">
      <alignment vertical="center"/>
      <protection locked="0"/>
    </xf>
    <xf numFmtId="0" fontId="4" fillId="0" borderId="4"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5" xfId="0" applyFont="1" applyBorder="1" applyAlignment="1" applyProtection="1">
      <alignment horizontal="left" vertical="center"/>
      <protection locked="0"/>
    </xf>
    <xf numFmtId="0" fontId="4" fillId="0" borderId="6" xfId="0" applyFont="1" applyBorder="1" applyProtection="1">
      <protection locked="0"/>
    </xf>
    <xf numFmtId="0" fontId="4" fillId="0" borderId="7" xfId="0" applyFont="1" applyBorder="1" applyProtection="1">
      <protection locked="0"/>
    </xf>
    <xf numFmtId="0" fontId="10" fillId="0" borderId="5" xfId="0" applyFont="1" applyBorder="1" applyProtection="1">
      <protection locked="0"/>
    </xf>
    <xf numFmtId="0" fontId="5" fillId="0" borderId="0" xfId="0" applyFont="1" applyAlignment="1" applyProtection="1">
      <alignment horizontal="left" vertical="center" wrapText="1"/>
      <protection locked="0"/>
    </xf>
    <xf numFmtId="0" fontId="8" fillId="0" borderId="0" xfId="0" applyFont="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center"/>
      <protection locked="0"/>
    </xf>
    <xf numFmtId="0" fontId="4" fillId="0" borderId="4" xfId="0" applyFont="1" applyBorder="1" applyAlignment="1" applyProtection="1">
      <alignment horizontal="center"/>
      <protection locked="0"/>
    </xf>
    <xf numFmtId="49" fontId="4" fillId="0" borderId="0" xfId="0" applyNumberFormat="1" applyFont="1" applyAlignment="1" applyProtection="1">
      <alignment horizontal="left" wrapText="1"/>
      <protection locked="0"/>
    </xf>
    <xf numFmtId="0" fontId="4" fillId="0" borderId="0" xfId="0" applyFont="1" applyAlignment="1" applyProtection="1">
      <alignment horizontal="left" vertical="center"/>
      <protection locked="0"/>
    </xf>
    <xf numFmtId="0" fontId="4" fillId="0" borderId="10" xfId="0" applyFont="1" applyBorder="1" applyProtection="1">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wrapText="1"/>
      <protection locked="0"/>
    </xf>
    <xf numFmtId="0" fontId="10" fillId="0" borderId="0" xfId="0" applyFont="1" applyProtection="1">
      <protection locked="0"/>
    </xf>
    <xf numFmtId="0" fontId="4" fillId="0" borderId="0" xfId="0" applyFont="1" applyAlignment="1" applyProtection="1">
      <alignment horizontal="center" vertical="center" wrapText="1"/>
      <protection locked="0"/>
    </xf>
    <xf numFmtId="0" fontId="4" fillId="0" borderId="4" xfId="0" applyFont="1" applyBorder="1" applyAlignment="1" applyProtection="1">
      <alignment horizontal="right" vertical="center" wrapText="1"/>
      <protection locked="0"/>
    </xf>
    <xf numFmtId="0" fontId="5" fillId="0" borderId="11" xfId="0" applyFont="1" applyBorder="1" applyProtection="1">
      <protection locked="0"/>
    </xf>
    <xf numFmtId="0" fontId="5" fillId="0" borderId="6" xfId="0" applyFont="1" applyBorder="1" applyProtection="1">
      <protection locked="0"/>
    </xf>
    <xf numFmtId="0" fontId="5" fillId="0" borderId="6" xfId="0" applyFont="1" applyBorder="1" applyAlignment="1" applyProtection="1">
      <alignment horizontal="left"/>
      <protection locked="0"/>
    </xf>
    <xf numFmtId="0" fontId="4" fillId="0" borderId="0" xfId="0" applyFont="1"/>
    <xf numFmtId="0" fontId="4" fillId="0" borderId="0" xfId="0" applyFont="1" applyAlignment="1">
      <alignment vertical="center"/>
    </xf>
    <xf numFmtId="0" fontId="11" fillId="0" borderId="0" xfId="0" applyFont="1"/>
    <xf numFmtId="14" fontId="4" fillId="0" borderId="0" xfId="0" applyNumberFormat="1" applyFont="1" applyAlignment="1" applyProtection="1">
      <alignment wrapText="1"/>
      <protection locked="0"/>
    </xf>
    <xf numFmtId="0" fontId="5" fillId="0" borderId="5" xfId="0" applyFont="1" applyBorder="1" applyAlignment="1" applyProtection="1">
      <alignment horizontal="right"/>
      <protection locked="0"/>
    </xf>
    <xf numFmtId="0" fontId="5" fillId="0" borderId="0" xfId="0" applyFont="1" applyAlignment="1" applyProtection="1">
      <alignment horizontal="left" wrapText="1"/>
      <protection locked="0"/>
    </xf>
    <xf numFmtId="0" fontId="4" fillId="0" borderId="8" xfId="0" applyFont="1" applyBorder="1" applyProtection="1">
      <protection locked="0"/>
    </xf>
    <xf numFmtId="49" fontId="5" fillId="0" borderId="10" xfId="0" applyNumberFormat="1" applyFont="1" applyBorder="1" applyAlignment="1" applyProtection="1">
      <alignment horizontal="left" wrapText="1"/>
      <protection locked="0"/>
    </xf>
    <xf numFmtId="49" fontId="5" fillId="0" borderId="2" xfId="0" applyNumberFormat="1" applyFont="1" applyBorder="1" applyAlignment="1" applyProtection="1">
      <alignment horizontal="left" wrapText="1"/>
      <protection locked="0"/>
    </xf>
    <xf numFmtId="0" fontId="4" fillId="0" borderId="2" xfId="0" applyFont="1" applyBorder="1" applyAlignment="1" applyProtection="1">
      <alignment horizontal="center" vertical="center"/>
      <protection locked="0"/>
    </xf>
    <xf numFmtId="49" fontId="4" fillId="0" borderId="8" xfId="0" applyNumberFormat="1" applyFont="1" applyBorder="1" applyProtection="1">
      <protection locked="0"/>
    </xf>
    <xf numFmtId="49" fontId="4" fillId="0" borderId="10" xfId="0" applyNumberFormat="1" applyFont="1" applyBorder="1" applyProtection="1">
      <protection locked="0"/>
    </xf>
    <xf numFmtId="49" fontId="4" fillId="0" borderId="10" xfId="0" applyNumberFormat="1"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9" xfId="0" applyFont="1" applyBorder="1" applyAlignment="1" applyProtection="1">
      <alignment horizontal="center" vertical="center"/>
      <protection locked="0"/>
    </xf>
    <xf numFmtId="0" fontId="4" fillId="0" borderId="5" xfId="0" applyFont="1" applyBorder="1" applyAlignment="1" applyProtection="1">
      <alignment vertical="center"/>
      <protection locked="0"/>
    </xf>
    <xf numFmtId="0" fontId="4" fillId="0" borderId="4" xfId="0" applyFont="1" applyBorder="1" applyAlignment="1" applyProtection="1">
      <alignment vertical="center"/>
      <protection locked="0"/>
    </xf>
    <xf numFmtId="0" fontId="9" fillId="0" borderId="0" xfId="0" applyFont="1"/>
    <xf numFmtId="49" fontId="4" fillId="0" borderId="4" xfId="0" applyNumberFormat="1" applyFont="1" applyBorder="1" applyAlignment="1" applyProtection="1">
      <alignment horizontal="left"/>
      <protection locked="0"/>
    </xf>
    <xf numFmtId="0" fontId="4" fillId="0" borderId="0" xfId="0" applyFont="1" applyProtection="1">
      <protection locked="0" hidden="1"/>
    </xf>
    <xf numFmtId="166" fontId="4" fillId="0" borderId="0" xfId="1" applyFont="1" applyProtection="1">
      <protection locked="0"/>
    </xf>
    <xf numFmtId="0" fontId="4" fillId="0" borderId="0" xfId="0" applyFont="1" applyAlignment="1">
      <alignment horizontal="left" vertical="center"/>
    </xf>
    <xf numFmtId="0" fontId="4" fillId="0" borderId="4" xfId="0" applyFont="1" applyBorder="1" applyAlignment="1" applyProtection="1">
      <alignment vertical="top" wrapText="1"/>
      <protection locked="0"/>
    </xf>
    <xf numFmtId="0" fontId="4" fillId="0" borderId="5" xfId="0" applyFont="1" applyBorder="1" applyAlignment="1" applyProtection="1">
      <alignment horizontal="center" vertical="center"/>
      <protection locked="0"/>
    </xf>
    <xf numFmtId="0" fontId="4" fillId="0" borderId="0" xfId="0" applyFont="1" applyProtection="1">
      <protection hidden="1"/>
    </xf>
    <xf numFmtId="0" fontId="3" fillId="0" borderId="0" xfId="3" applyAlignment="1" applyProtection="1"/>
    <xf numFmtId="0" fontId="4" fillId="0" borderId="0" xfId="0" applyFont="1" applyAlignment="1">
      <alignment vertical="center" wrapText="1"/>
    </xf>
    <xf numFmtId="9" fontId="4" fillId="0" borderId="0" xfId="0" applyNumberFormat="1" applyFont="1"/>
    <xf numFmtId="9" fontId="4" fillId="0" borderId="0" xfId="0" applyNumberFormat="1" applyFont="1" applyAlignment="1">
      <alignment horizontal="right"/>
    </xf>
    <xf numFmtId="0" fontId="4" fillId="0" borderId="0" xfId="0" applyFont="1" applyAlignment="1" applyProtection="1">
      <alignment wrapText="1"/>
      <protection locked="0"/>
    </xf>
    <xf numFmtId="49" fontId="4" fillId="0" borderId="0" xfId="0" applyNumberFormat="1" applyFont="1" applyAlignment="1" applyProtection="1">
      <alignment vertical="center" wrapText="1"/>
      <protection locked="0"/>
    </xf>
    <xf numFmtId="20" fontId="4" fillId="0" borderId="0" xfId="0" quotePrefix="1" applyNumberFormat="1" applyFont="1" applyProtection="1">
      <protection locked="0"/>
    </xf>
    <xf numFmtId="0" fontId="4" fillId="0" borderId="0" xfId="0" quotePrefix="1" applyFont="1" applyProtection="1">
      <protection locked="0"/>
    </xf>
    <xf numFmtId="165" fontId="4" fillId="0" borderId="0" xfId="2" quotePrefix="1" applyFont="1" applyFill="1" applyAlignment="1" applyProtection="1">
      <protection locked="0"/>
    </xf>
    <xf numFmtId="166" fontId="4" fillId="0" borderId="0" xfId="1" applyFont="1" applyFill="1" applyBorder="1" applyAlignment="1" applyProtection="1">
      <protection locked="0"/>
    </xf>
    <xf numFmtId="0" fontId="12" fillId="0" borderId="0" xfId="0" applyFont="1"/>
    <xf numFmtId="0" fontId="15" fillId="0" borderId="0" xfId="0" applyFont="1"/>
    <xf numFmtId="0" fontId="13" fillId="0" borderId="0" xfId="0" applyFont="1" applyAlignment="1">
      <alignment horizontal="right"/>
    </xf>
    <xf numFmtId="0" fontId="15" fillId="0" borderId="0" xfId="0" applyFont="1" applyAlignment="1">
      <alignment horizontal="left" indent="1"/>
    </xf>
    <xf numFmtId="0" fontId="13" fillId="0" borderId="0" xfId="0" applyFont="1"/>
    <xf numFmtId="0" fontId="13" fillId="0" borderId="0" xfId="0" applyFont="1" applyAlignment="1">
      <alignment horizontal="left" indent="1"/>
    </xf>
    <xf numFmtId="14" fontId="13" fillId="0" borderId="0" xfId="0" quotePrefix="1" applyNumberFormat="1" applyFont="1" applyAlignment="1">
      <alignment horizontal="left" indent="1"/>
    </xf>
    <xf numFmtId="0" fontId="13" fillId="0" borderId="0" xfId="0" applyFont="1" applyAlignment="1">
      <alignment horizontal="left" vertical="center" indent="1"/>
    </xf>
    <xf numFmtId="0" fontId="13" fillId="0" borderId="0" xfId="0" applyFont="1" applyAlignment="1">
      <alignment horizontal="left" vertical="top" indent="1"/>
    </xf>
    <xf numFmtId="0" fontId="13" fillId="0" borderId="0" xfId="0" applyFont="1" applyAlignment="1" applyProtection="1">
      <alignment vertical="center"/>
      <protection locked="0"/>
    </xf>
    <xf numFmtId="49" fontId="13" fillId="0" borderId="9" xfId="0" applyNumberFormat="1" applyFont="1" applyBorder="1" applyAlignment="1">
      <alignment horizontal="center" vertical="center"/>
    </xf>
    <xf numFmtId="0" fontId="13" fillId="0" borderId="9" xfId="0" applyFont="1" applyBorder="1" applyAlignment="1">
      <alignment horizontal="center" vertical="center"/>
    </xf>
    <xf numFmtId="0" fontId="13" fillId="0" borderId="0" xfId="0" applyFont="1" applyProtection="1">
      <protection locked="0"/>
    </xf>
    <xf numFmtId="0" fontId="14" fillId="0" borderId="0" xfId="0" applyFont="1" applyProtection="1">
      <protection locked="0"/>
    </xf>
    <xf numFmtId="0" fontId="16" fillId="0" borderId="0" xfId="0" applyFont="1" applyProtection="1">
      <protection locked="0"/>
    </xf>
    <xf numFmtId="0" fontId="16" fillId="0" borderId="0" xfId="0" applyFont="1"/>
    <xf numFmtId="0" fontId="4" fillId="2" borderId="0" xfId="0" applyFont="1" applyFill="1" applyProtection="1">
      <protection locked="0"/>
    </xf>
    <xf numFmtId="0" fontId="4" fillId="2" borderId="0" xfId="0" applyFont="1" applyFill="1"/>
    <xf numFmtId="0" fontId="18" fillId="2" borderId="0" xfId="0" applyFont="1" applyFill="1"/>
    <xf numFmtId="1" fontId="4" fillId="0" borderId="0" xfId="0" applyNumberFormat="1" applyFont="1" applyAlignment="1">
      <alignment vertical="center"/>
    </xf>
    <xf numFmtId="1" fontId="4" fillId="2" borderId="0" xfId="0" applyNumberFormat="1" applyFont="1" applyFill="1" applyProtection="1">
      <protection locked="0"/>
    </xf>
    <xf numFmtId="0" fontId="12" fillId="0" borderId="0" xfId="0" applyFont="1" applyAlignment="1">
      <alignment horizontal="left" vertical="center" indent="1"/>
    </xf>
    <xf numFmtId="49" fontId="13" fillId="0" borderId="0" xfId="0" applyNumberFormat="1"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vertical="center" wrapText="1"/>
    </xf>
    <xf numFmtId="49" fontId="4" fillId="0" borderId="0" xfId="0" applyNumberFormat="1" applyFont="1" applyAlignment="1" applyProtection="1">
      <alignment horizontal="left" vertical="center"/>
      <protection locked="0"/>
    </xf>
    <xf numFmtId="49" fontId="4" fillId="0" borderId="0" xfId="0" applyNumberFormat="1" applyFont="1" applyAlignment="1">
      <alignment horizontal="left" vertical="center"/>
    </xf>
    <xf numFmtId="0" fontId="13" fillId="0" borderId="9" xfId="0" applyFont="1" applyBorder="1" applyAlignment="1">
      <alignment vertical="center"/>
    </xf>
    <xf numFmtId="2" fontId="4" fillId="2" borderId="9" xfId="2" applyNumberFormat="1" applyFont="1" applyFill="1" applyBorder="1" applyAlignment="1" applyProtection="1">
      <alignment horizontal="center" vertical="center"/>
      <protection locked="0" hidden="1"/>
    </xf>
    <xf numFmtId="2" fontId="4" fillId="0" borderId="0" xfId="0" applyNumberFormat="1" applyFont="1" applyAlignment="1" applyProtection="1">
      <alignment vertical="center"/>
      <protection locked="0"/>
    </xf>
    <xf numFmtId="49" fontId="4" fillId="0" borderId="0" xfId="5" applyNumberFormat="1" applyFont="1" applyProtection="1">
      <protection locked="0"/>
    </xf>
    <xf numFmtId="49" fontId="4" fillId="0" borderId="0" xfId="5" applyNumberFormat="1" applyFont="1" applyAlignment="1" applyProtection="1">
      <alignment horizontal="left" vertical="center"/>
      <protection locked="0"/>
    </xf>
    <xf numFmtId="0" fontId="4" fillId="0" borderId="9" xfId="0" applyFont="1" applyBorder="1" applyAlignment="1" applyProtection="1">
      <alignment wrapText="1"/>
      <protection locked="0"/>
    </xf>
    <xf numFmtId="0" fontId="8" fillId="0" borderId="10" xfId="0" applyFont="1" applyBorder="1" applyProtection="1">
      <protection locked="0"/>
    </xf>
    <xf numFmtId="0" fontId="4" fillId="0" borderId="2" xfId="0" applyFont="1" applyBorder="1" applyAlignment="1" applyProtection="1">
      <alignment vertical="center"/>
      <protection locked="0"/>
    </xf>
    <xf numFmtId="0" fontId="4" fillId="0" borderId="2" xfId="0" applyFont="1" applyBorder="1" applyAlignment="1" applyProtection="1">
      <alignment horizontal="center"/>
      <protection locked="0"/>
    </xf>
    <xf numFmtId="0" fontId="4" fillId="0" borderId="8" xfId="0" applyFont="1" applyBorder="1" applyAlignment="1" applyProtection="1">
      <alignment vertical="center"/>
      <protection locked="0"/>
    </xf>
    <xf numFmtId="0" fontId="7" fillId="0" borderId="1" xfId="0" applyFont="1" applyBorder="1" applyAlignment="1" applyProtection="1">
      <alignment vertical="center"/>
      <protection locked="0"/>
    </xf>
    <xf numFmtId="0" fontId="4" fillId="0" borderId="8" xfId="0" applyFont="1" applyBorder="1" applyAlignment="1" applyProtection="1">
      <alignment horizontal="right"/>
      <protection locked="0"/>
    </xf>
    <xf numFmtId="0" fontId="4" fillId="0" borderId="13" xfId="0" applyFont="1" applyBorder="1" applyAlignment="1" applyProtection="1">
      <alignment vertical="center" wrapText="1"/>
      <protection locked="0"/>
    </xf>
    <xf numFmtId="0" fontId="11" fillId="2" borderId="9" xfId="0" applyFont="1" applyFill="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2" xfId="0" applyFont="1" applyBorder="1" applyAlignment="1" applyProtection="1">
      <alignment vertical="center" wrapText="1"/>
      <protection locked="0"/>
    </xf>
    <xf numFmtId="0" fontId="4" fillId="0" borderId="9" xfId="0" applyFont="1" applyBorder="1" applyAlignment="1" applyProtection="1">
      <alignment horizontal="center" vertical="center" wrapText="1"/>
      <protection locked="0"/>
    </xf>
    <xf numFmtId="9" fontId="4" fillId="0" borderId="9" xfId="0" applyNumberFormat="1" applyFont="1" applyBorder="1" applyAlignment="1" applyProtection="1">
      <alignment horizontal="center" vertical="center"/>
      <protection locked="0"/>
    </xf>
    <xf numFmtId="2" fontId="4" fillId="0" borderId="9" xfId="0" applyNumberFormat="1" applyFont="1" applyBorder="1" applyAlignment="1" applyProtection="1">
      <alignment horizontal="center" vertical="center" wrapText="1"/>
      <protection locked="0"/>
    </xf>
    <xf numFmtId="164" fontId="4" fillId="0" borderId="0" xfId="1" quotePrefix="1" applyNumberFormat="1" applyFont="1" applyFill="1" applyAlignment="1">
      <alignment horizontal="left"/>
    </xf>
    <xf numFmtId="0" fontId="4" fillId="0" borderId="39" xfId="0" applyFont="1" applyBorder="1" applyAlignment="1" applyProtection="1">
      <alignment horizontal="center" vertical="center"/>
      <protection locked="0"/>
    </xf>
    <xf numFmtId="0" fontId="4" fillId="0" borderId="37" xfId="0" applyFont="1" applyBorder="1" applyAlignment="1" applyProtection="1">
      <alignment horizontal="left" vertical="center"/>
      <protection locked="0"/>
    </xf>
    <xf numFmtId="0" fontId="4" fillId="0" borderId="37" xfId="0" applyFont="1" applyBorder="1" applyAlignment="1" applyProtection="1">
      <alignment horizontal="center" vertical="center"/>
      <protection locked="0"/>
    </xf>
    <xf numFmtId="0" fontId="2" fillId="0" borderId="0" xfId="0" applyFont="1"/>
    <xf numFmtId="0" fontId="4" fillId="0" borderId="8"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10"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2" fontId="4" fillId="0" borderId="8" xfId="0" applyNumberFormat="1" applyFont="1" applyBorder="1" applyAlignment="1" applyProtection="1">
      <alignment horizontal="center" vertical="center"/>
      <protection locked="0"/>
    </xf>
    <xf numFmtId="2" fontId="4" fillId="0" borderId="12" xfId="0" applyNumberFormat="1" applyFont="1" applyBorder="1" applyAlignment="1" applyProtection="1">
      <alignment horizontal="center" vertical="center"/>
      <protection locked="0"/>
    </xf>
    <xf numFmtId="1" fontId="4" fillId="0" borderId="8" xfId="1" applyNumberFormat="1" applyFont="1" applyFill="1" applyBorder="1" applyAlignment="1" applyProtection="1">
      <alignment horizontal="left" vertical="center"/>
      <protection locked="0"/>
    </xf>
    <xf numFmtId="1" fontId="4" fillId="0" borderId="10" xfId="1" applyNumberFormat="1" applyFont="1" applyFill="1" applyBorder="1" applyAlignment="1" applyProtection="1">
      <alignment horizontal="left" vertical="center"/>
      <protection locked="0"/>
    </xf>
    <xf numFmtId="1" fontId="4" fillId="0" borderId="12" xfId="1" applyNumberFormat="1" applyFont="1" applyFill="1" applyBorder="1" applyAlignment="1" applyProtection="1">
      <alignment horizontal="left" vertical="center"/>
      <protection locked="0"/>
    </xf>
    <xf numFmtId="0" fontId="4" fillId="0" borderId="6" xfId="0" applyFont="1" applyBorder="1" applyAlignment="1" applyProtection="1">
      <alignment horizontal="center" wrapText="1"/>
      <protection locked="0"/>
    </xf>
    <xf numFmtId="0" fontId="4" fillId="0" borderId="0" xfId="0" applyFont="1" applyAlignment="1" applyProtection="1">
      <alignment horizontal="center" wrapText="1"/>
      <protection locked="0"/>
    </xf>
    <xf numFmtId="1" fontId="4" fillId="0" borderId="8" xfId="0" applyNumberFormat="1" applyFont="1" applyBorder="1" applyAlignment="1" applyProtection="1">
      <alignment horizontal="left" vertical="center"/>
      <protection locked="0"/>
    </xf>
    <xf numFmtId="1" fontId="4" fillId="0" borderId="10" xfId="0" applyNumberFormat="1" applyFont="1" applyBorder="1" applyAlignment="1" applyProtection="1">
      <alignment horizontal="left" vertical="center"/>
      <protection locked="0"/>
    </xf>
    <xf numFmtId="1" fontId="4" fillId="0" borderId="12" xfId="0" applyNumberFormat="1" applyFont="1" applyBorder="1" applyAlignment="1" applyProtection="1">
      <alignment horizontal="left" vertical="center"/>
      <protection locked="0"/>
    </xf>
    <xf numFmtId="0" fontId="4" fillId="0" borderId="0" xfId="0" applyFont="1" applyAlignment="1" applyProtection="1">
      <alignment horizontal="center"/>
      <protection locked="0"/>
    </xf>
    <xf numFmtId="0" fontId="4" fillId="0" borderId="5" xfId="0" applyFont="1" applyBorder="1" applyAlignment="1" applyProtection="1">
      <alignment horizontal="center"/>
      <protection locked="0"/>
    </xf>
    <xf numFmtId="166" fontId="4" fillId="0" borderId="9" xfId="1" applyFont="1" applyFill="1" applyBorder="1" applyAlignment="1" applyProtection="1">
      <alignment horizontal="center" vertical="center"/>
      <protection locked="0"/>
    </xf>
    <xf numFmtId="0" fontId="11" fillId="0" borderId="36"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2" borderId="1"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13" fillId="0" borderId="0" xfId="0" applyFont="1" applyAlignment="1">
      <alignment horizontal="center" vertical="center"/>
    </xf>
    <xf numFmtId="0" fontId="13" fillId="0" borderId="6" xfId="0" applyFont="1" applyBorder="1" applyAlignment="1">
      <alignment horizontal="center" vertical="center"/>
    </xf>
    <xf numFmtId="0" fontId="17" fillId="0" borderId="0" xfId="0" applyFont="1" applyAlignment="1">
      <alignment horizontal="center"/>
    </xf>
    <xf numFmtId="0" fontId="13" fillId="0" borderId="0" xfId="0" applyFont="1" applyAlignment="1">
      <alignment horizontal="center"/>
    </xf>
    <xf numFmtId="49" fontId="13" fillId="0" borderId="9" xfId="0" applyNumberFormat="1" applyFont="1" applyBorder="1" applyAlignment="1">
      <alignment horizontal="center" vertical="center"/>
    </xf>
    <xf numFmtId="0" fontId="13" fillId="0" borderId="9" xfId="0" applyFont="1" applyBorder="1"/>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27" xfId="0" applyFont="1" applyBorder="1" applyAlignment="1">
      <alignment horizontal="center" vertical="center" wrapText="1"/>
    </xf>
    <xf numFmtId="10" fontId="4" fillId="0" borderId="8" xfId="0" applyNumberFormat="1" applyFont="1" applyBorder="1" applyAlignment="1" applyProtection="1">
      <alignment horizontal="center" vertical="center"/>
      <protection locked="0"/>
    </xf>
    <xf numFmtId="10" fontId="4" fillId="0" borderId="12" xfId="0" applyNumberFormat="1"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hidden="1"/>
    </xf>
    <xf numFmtId="0" fontId="4" fillId="0" borderId="10" xfId="0" applyFont="1" applyBorder="1" applyAlignment="1" applyProtection="1">
      <alignment horizontal="center" vertical="center"/>
      <protection locked="0" hidden="1"/>
    </xf>
    <xf numFmtId="0" fontId="4" fillId="0" borderId="12" xfId="0" applyFont="1" applyBorder="1" applyAlignment="1" applyProtection="1">
      <alignment horizontal="center" vertical="center"/>
      <protection locked="0" hidden="1"/>
    </xf>
    <xf numFmtId="0" fontId="11" fillId="2" borderId="8"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17" fillId="0" borderId="9" xfId="0" applyFont="1" applyBorder="1" applyAlignment="1">
      <alignment horizontal="center" vertical="center"/>
    </xf>
    <xf numFmtId="49" fontId="4" fillId="0" borderId="5" xfId="0" applyNumberFormat="1" applyFont="1" applyBorder="1" applyAlignment="1" applyProtection="1">
      <alignment vertical="top" wrapText="1"/>
      <protection locked="0"/>
    </xf>
    <xf numFmtId="49" fontId="4" fillId="0" borderId="0" xfId="0" applyNumberFormat="1" applyFont="1" applyAlignment="1" applyProtection="1">
      <alignment vertical="top" wrapText="1"/>
      <protection locked="0"/>
    </xf>
    <xf numFmtId="49" fontId="4" fillId="0" borderId="4" xfId="0" applyNumberFormat="1" applyFont="1" applyBorder="1" applyAlignment="1" applyProtection="1">
      <alignment vertical="top" wrapText="1"/>
      <protection locked="0"/>
    </xf>
    <xf numFmtId="0" fontId="13" fillId="0" borderId="9" xfId="0" applyFont="1" applyBorder="1" applyAlignment="1">
      <alignment horizontal="center" vertical="center"/>
    </xf>
    <xf numFmtId="0" fontId="4" fillId="2" borderId="1" xfId="0" applyFont="1" applyFill="1" applyBorder="1" applyAlignment="1" applyProtection="1">
      <alignment horizontal="left"/>
      <protection locked="0"/>
    </xf>
    <xf numFmtId="0" fontId="4" fillId="2" borderId="2" xfId="0" applyFont="1" applyFill="1" applyBorder="1" applyAlignment="1" applyProtection="1">
      <alignment horizontal="left"/>
      <protection locked="0"/>
    </xf>
    <xf numFmtId="0" fontId="4" fillId="2" borderId="3" xfId="0" applyFont="1" applyFill="1" applyBorder="1" applyAlignment="1" applyProtection="1">
      <alignment horizontal="left"/>
      <protection locked="0"/>
    </xf>
    <xf numFmtId="0" fontId="11" fillId="2" borderId="10" xfId="0" applyFont="1" applyFill="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hidden="1"/>
    </xf>
    <xf numFmtId="0" fontId="13" fillId="0" borderId="32" xfId="0" applyFont="1" applyBorder="1" applyAlignment="1">
      <alignment horizontal="left" vertical="center"/>
    </xf>
    <xf numFmtId="0" fontId="13" fillId="0" borderId="27" xfId="0" applyFont="1" applyBorder="1" applyAlignment="1">
      <alignment horizontal="left"/>
    </xf>
    <xf numFmtId="0" fontId="4" fillId="0" borderId="15" xfId="0" applyFont="1" applyBorder="1" applyAlignment="1" applyProtection="1">
      <alignment horizontal="left" vertical="top"/>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5"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5" xfId="0" applyFont="1" applyBorder="1" applyAlignment="1" applyProtection="1">
      <alignment horizontal="left" wrapText="1"/>
      <protection locked="0"/>
    </xf>
    <xf numFmtId="0" fontId="4" fillId="0" borderId="0" xfId="0" applyFont="1" applyAlignment="1" applyProtection="1">
      <alignment horizontal="left" wrapText="1"/>
      <protection locked="0"/>
    </xf>
    <xf numFmtId="0" fontId="4" fillId="0" borderId="4" xfId="0" applyFont="1" applyBorder="1" applyAlignment="1" applyProtection="1">
      <alignment horizontal="left" wrapText="1"/>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2" borderId="5" xfId="0" applyFont="1" applyFill="1" applyBorder="1" applyAlignment="1" applyProtection="1">
      <alignment horizontal="left" vertical="center"/>
      <protection locked="0"/>
    </xf>
    <xf numFmtId="0" fontId="4" fillId="2" borderId="0" xfId="0" applyFont="1" applyFill="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2" fontId="4" fillId="0" borderId="8" xfId="0" applyNumberFormat="1" applyFont="1" applyBorder="1" applyAlignment="1" applyProtection="1">
      <alignment horizontal="center" vertical="center" wrapText="1"/>
      <protection locked="0"/>
    </xf>
    <xf numFmtId="2" fontId="4" fillId="0" borderId="10" xfId="0" applyNumberFormat="1" applyFont="1" applyBorder="1" applyAlignment="1" applyProtection="1">
      <alignment horizontal="center" vertical="center" wrapText="1"/>
      <protection locked="0"/>
    </xf>
    <xf numFmtId="2" fontId="4" fillId="0" borderId="12" xfId="0" applyNumberFormat="1"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0" xfId="0" applyFont="1" applyBorder="1" applyAlignment="1" applyProtection="1">
      <alignment horizontal="center"/>
      <protection locked="0"/>
    </xf>
    <xf numFmtId="0" fontId="4" fillId="0" borderId="12" xfId="0" applyFont="1" applyBorder="1" applyAlignment="1" applyProtection="1">
      <alignment horizontal="center"/>
      <protection locked="0"/>
    </xf>
    <xf numFmtId="49" fontId="4" fillId="0" borderId="1"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9" fontId="4" fillId="0" borderId="8" xfId="0" applyNumberFormat="1" applyFont="1" applyBorder="1" applyAlignment="1" applyProtection="1">
      <alignment horizontal="center" vertical="center"/>
      <protection locked="0"/>
    </xf>
    <xf numFmtId="9" fontId="4" fillId="0" borderId="12" xfId="0" applyNumberFormat="1" applyFont="1" applyBorder="1" applyAlignment="1" applyProtection="1">
      <alignment horizontal="center" vertical="center"/>
      <protection locked="0"/>
    </xf>
    <xf numFmtId="167" fontId="4" fillId="0" borderId="9" xfId="0" applyNumberFormat="1" applyFont="1" applyBorder="1" applyAlignment="1" applyProtection="1">
      <alignment horizontal="center" vertical="center"/>
      <protection locked="0"/>
    </xf>
    <xf numFmtId="0" fontId="4" fillId="0" borderId="9" xfId="0" applyFont="1" applyBorder="1" applyAlignment="1">
      <alignment horizontal="center" vertical="center"/>
    </xf>
    <xf numFmtId="49" fontId="4" fillId="0" borderId="8"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12" xfId="0" applyNumberFormat="1" applyFont="1" applyBorder="1" applyAlignment="1" applyProtection="1">
      <alignment horizontal="center" vertical="center"/>
      <protection locked="0"/>
    </xf>
    <xf numFmtId="49" fontId="4" fillId="0" borderId="32" xfId="0" applyNumberFormat="1" applyFont="1" applyBorder="1" applyAlignment="1" applyProtection="1">
      <alignment horizontal="center" vertical="center" wrapText="1"/>
      <protection locked="0"/>
    </xf>
    <xf numFmtId="49" fontId="4" fillId="0" borderId="27" xfId="0" applyNumberFormat="1" applyFont="1" applyBorder="1" applyAlignment="1" applyProtection="1">
      <alignment horizontal="center" vertical="center" wrapText="1"/>
      <protection locked="0"/>
    </xf>
    <xf numFmtId="0" fontId="4" fillId="0" borderId="16" xfId="0" applyFont="1" applyBorder="1" applyAlignment="1" applyProtection="1">
      <alignment horizontal="left"/>
      <protection locked="0"/>
    </xf>
    <xf numFmtId="0" fontId="4" fillId="0" borderId="17" xfId="0" applyFont="1" applyBorder="1" applyAlignment="1" applyProtection="1">
      <alignment horizontal="left"/>
      <protection locked="0"/>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0" borderId="13" xfId="0" applyFont="1" applyBorder="1" applyAlignment="1" applyProtection="1">
      <alignment horizontal="left" wrapText="1"/>
      <protection locked="0"/>
    </xf>
    <xf numFmtId="0" fontId="4" fillId="0" borderId="14" xfId="0" applyFont="1" applyBorder="1" applyAlignment="1" applyProtection="1">
      <alignment horizontal="left" wrapText="1"/>
      <protection locked="0"/>
    </xf>
    <xf numFmtId="0" fontId="4" fillId="0" borderId="8" xfId="0" applyFont="1" applyBorder="1" applyAlignment="1" applyProtection="1">
      <alignment horizontal="left" vertical="center"/>
      <protection locked="0" hidden="1"/>
    </xf>
    <xf numFmtId="0" fontId="4" fillId="0" borderId="10" xfId="0" applyFont="1" applyBorder="1" applyAlignment="1" applyProtection="1">
      <alignment horizontal="left" vertical="center"/>
      <protection locked="0" hidden="1"/>
    </xf>
    <xf numFmtId="0" fontId="4" fillId="0" borderId="12" xfId="0" applyFont="1" applyBorder="1" applyAlignment="1" applyProtection="1">
      <alignment horizontal="left" vertical="center"/>
      <protection locked="0" hidden="1"/>
    </xf>
    <xf numFmtId="0" fontId="4" fillId="0" borderId="8" xfId="0" applyFont="1" applyBorder="1" applyAlignment="1" applyProtection="1">
      <alignment horizontal="left"/>
      <protection locked="0"/>
    </xf>
    <xf numFmtId="0" fontId="4" fillId="0" borderId="10" xfId="0" applyFont="1" applyBorder="1" applyAlignment="1" applyProtection="1">
      <alignment horizontal="left"/>
      <protection locked="0"/>
    </xf>
    <xf numFmtId="0" fontId="4" fillId="0" borderId="12" xfId="0" applyFont="1" applyBorder="1" applyAlignment="1" applyProtection="1">
      <alignment horizontal="left"/>
      <protection locked="0"/>
    </xf>
    <xf numFmtId="0" fontId="4" fillId="0" borderId="5" xfId="0" applyFont="1" applyBorder="1" applyAlignment="1" applyProtection="1">
      <alignment horizontal="left" vertical="center" wrapText="1"/>
      <protection locked="0"/>
    </xf>
    <xf numFmtId="0" fontId="4" fillId="0" borderId="0" xfId="0" applyFont="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0" xfId="0" applyFont="1" applyAlignment="1" applyProtection="1">
      <alignment vertical="center"/>
      <protection locked="0"/>
    </xf>
    <xf numFmtId="0" fontId="4" fillId="0" borderId="4"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7" xfId="0" applyFont="1" applyBorder="1" applyAlignment="1" applyProtection="1">
      <alignment vertical="center"/>
      <protection locked="0"/>
    </xf>
    <xf numFmtId="2" fontId="4" fillId="2" borderId="8" xfId="0" applyNumberFormat="1" applyFont="1" applyFill="1" applyBorder="1" applyAlignment="1" applyProtection="1">
      <alignment horizontal="center" vertical="center"/>
      <protection locked="0"/>
    </xf>
    <xf numFmtId="2" fontId="4" fillId="2" borderId="12" xfId="0" applyNumberFormat="1" applyFont="1" applyFill="1" applyBorder="1" applyAlignment="1" applyProtection="1">
      <alignment horizontal="center" vertical="center"/>
      <protection locked="0"/>
    </xf>
    <xf numFmtId="2" fontId="4" fillId="0" borderId="8" xfId="1" applyNumberFormat="1" applyFont="1" applyFill="1" applyBorder="1" applyAlignment="1" applyProtection="1">
      <alignment horizontal="center" vertical="center"/>
      <protection locked="0"/>
    </xf>
    <xf numFmtId="2" fontId="4" fillId="0" borderId="12" xfId="1" applyNumberFormat="1"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wrapText="1"/>
      <protection locked="0"/>
    </xf>
    <xf numFmtId="167" fontId="4" fillId="0" borderId="9" xfId="0" applyNumberFormat="1" applyFont="1" applyBorder="1" applyAlignment="1" applyProtection="1">
      <alignment horizontal="center" vertical="center"/>
      <protection hidden="1"/>
    </xf>
    <xf numFmtId="0" fontId="4" fillId="0" borderId="9" xfId="0" applyFont="1" applyBorder="1" applyAlignment="1">
      <alignment horizontal="center" vertical="center" wrapText="1"/>
    </xf>
    <xf numFmtId="0" fontId="4" fillId="0" borderId="37"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4" fillId="0" borderId="8" xfId="0" applyFont="1" applyBorder="1" applyAlignment="1" applyProtection="1">
      <alignment horizontal="center" vertical="center" wrapText="1"/>
      <protection locked="0" hidden="1"/>
    </xf>
    <xf numFmtId="0" fontId="4" fillId="0" borderId="10" xfId="0" applyFont="1" applyBorder="1" applyAlignment="1" applyProtection="1">
      <alignment horizontal="center" vertical="center" wrapText="1"/>
      <protection locked="0" hidden="1"/>
    </xf>
    <xf numFmtId="0" fontId="4" fillId="0" borderId="9" xfId="0" applyFont="1" applyBorder="1" applyAlignment="1" applyProtection="1">
      <alignment horizontal="center" vertical="center" wrapText="1"/>
      <protection locked="0" hidden="1"/>
    </xf>
    <xf numFmtId="14" fontId="4" fillId="0" borderId="0" xfId="0" applyNumberFormat="1" applyFont="1" applyAlignment="1" applyProtection="1">
      <alignment horizontal="center" vertical="center"/>
      <protection locked="0"/>
    </xf>
    <xf numFmtId="0" fontId="4" fillId="0" borderId="9" xfId="0" applyFont="1" applyBorder="1" applyAlignment="1" applyProtection="1">
      <alignment horizontal="center" vertical="center"/>
      <protection hidden="1"/>
    </xf>
    <xf numFmtId="0" fontId="4" fillId="0" borderId="8" xfId="0" applyFont="1" applyBorder="1" applyAlignment="1" applyProtection="1">
      <alignment horizontal="center"/>
      <protection locked="0"/>
    </xf>
    <xf numFmtId="0" fontId="4" fillId="0" borderId="3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31" xfId="0" applyFont="1" applyBorder="1" applyAlignment="1" applyProtection="1">
      <alignment horizontal="left" vertical="top" wrapText="1"/>
      <protection locked="0"/>
    </xf>
    <xf numFmtId="14" fontId="5" fillId="0" borderId="13" xfId="0" applyNumberFormat="1"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left" vertical="center"/>
      <protection locked="0" hidden="1"/>
    </xf>
    <xf numFmtId="0" fontId="5" fillId="0" borderId="2" xfId="0" applyFont="1" applyBorder="1" applyAlignment="1" applyProtection="1">
      <alignment horizontal="center"/>
      <protection locked="0"/>
    </xf>
    <xf numFmtId="0" fontId="4" fillId="0" borderId="5" xfId="0" applyFont="1" applyBorder="1" applyProtection="1">
      <protection locked="0"/>
    </xf>
    <xf numFmtId="0" fontId="4" fillId="0" borderId="0" xfId="0" applyFont="1" applyProtection="1">
      <protection locked="0"/>
    </xf>
    <xf numFmtId="0" fontId="4" fillId="0" borderId="24"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15" xfId="0" applyFont="1" applyBorder="1" applyAlignment="1" applyProtection="1">
      <alignment horizontal="left" vertical="top" wrapText="1"/>
      <protection locked="0"/>
    </xf>
    <xf numFmtId="0" fontId="5" fillId="0" borderId="2" xfId="0" applyFont="1" applyBorder="1" applyAlignment="1" applyProtection="1">
      <alignment horizontal="right"/>
      <protection locked="0"/>
    </xf>
    <xf numFmtId="0" fontId="7" fillId="0" borderId="22" xfId="0" applyFont="1" applyBorder="1" applyAlignment="1" applyProtection="1">
      <alignment horizontal="left" vertical="top" wrapText="1"/>
      <protection locked="0"/>
    </xf>
    <xf numFmtId="0" fontId="7" fillId="0" borderId="19" xfId="0" applyFont="1" applyBorder="1" applyAlignment="1" applyProtection="1">
      <alignment horizontal="left" vertical="top" wrapText="1"/>
      <protection locked="0"/>
    </xf>
    <xf numFmtId="0" fontId="7" fillId="0" borderId="25" xfId="0" applyFont="1" applyBorder="1" applyAlignment="1" applyProtection="1">
      <alignment horizontal="left" vertical="top" wrapText="1"/>
      <protection locked="0"/>
    </xf>
    <xf numFmtId="0" fontId="4" fillId="0" borderId="15" xfId="2" applyNumberFormat="1" applyFont="1" applyFill="1" applyBorder="1" applyAlignment="1" applyProtection="1">
      <alignment horizontal="left" vertical="top"/>
      <protection locked="0"/>
    </xf>
    <xf numFmtId="0" fontId="4" fillId="0" borderId="34" xfId="2" applyNumberFormat="1" applyFont="1" applyFill="1" applyBorder="1" applyAlignment="1" applyProtection="1">
      <alignment horizontal="left" vertical="top"/>
      <protection locked="0"/>
    </xf>
    <xf numFmtId="0" fontId="4" fillId="0" borderId="23" xfId="2" applyNumberFormat="1" applyFont="1" applyFill="1" applyBorder="1" applyAlignment="1" applyProtection="1">
      <alignment horizontal="left" vertical="top"/>
      <protection locked="0"/>
    </xf>
    <xf numFmtId="0" fontId="4" fillId="0" borderId="17" xfId="0" applyFont="1" applyBorder="1" applyAlignment="1" applyProtection="1">
      <alignment horizontal="left" vertical="top"/>
      <protection locked="0"/>
    </xf>
    <xf numFmtId="0" fontId="4" fillId="0" borderId="35" xfId="0" applyFont="1" applyBorder="1" applyAlignment="1" applyProtection="1">
      <alignment horizontal="left" vertical="top"/>
      <protection locked="0"/>
    </xf>
    <xf numFmtId="0" fontId="4" fillId="0" borderId="26" xfId="0" applyFont="1" applyBorder="1" applyAlignment="1" applyProtection="1">
      <alignment horizontal="left" vertical="top"/>
      <protection locked="0"/>
    </xf>
    <xf numFmtId="0" fontId="5" fillId="0" borderId="0" xfId="0" applyFont="1" applyProtection="1">
      <protection locked="0"/>
    </xf>
    <xf numFmtId="0" fontId="0" fillId="0" borderId="0" xfId="0"/>
    <xf numFmtId="0" fontId="5" fillId="0" borderId="5" xfId="0" applyFont="1" applyBorder="1" applyAlignment="1" applyProtection="1">
      <alignment horizontal="left" wrapText="1"/>
      <protection locked="0"/>
    </xf>
    <xf numFmtId="0" fontId="5" fillId="0" borderId="0" xfId="0" applyFont="1" applyAlignment="1" applyProtection="1">
      <alignment horizontal="left" wrapText="1"/>
      <protection locked="0"/>
    </xf>
    <xf numFmtId="0" fontId="5" fillId="0" borderId="5" xfId="0" applyFont="1" applyBorder="1" applyAlignment="1" applyProtection="1">
      <alignment horizontal="left"/>
      <protection locked="0"/>
    </xf>
    <xf numFmtId="0" fontId="5" fillId="0" borderId="0" xfId="0" applyFont="1" applyAlignment="1" applyProtection="1">
      <alignment horizontal="left"/>
      <protection locked="0"/>
    </xf>
    <xf numFmtId="0" fontId="5" fillId="0" borderId="0" xfId="0" applyFont="1" applyAlignment="1" applyProtection="1">
      <alignment horizontal="center"/>
      <protection locked="0"/>
    </xf>
    <xf numFmtId="14" fontId="4" fillId="0" borderId="0" xfId="0" applyNumberFormat="1" applyFont="1" applyAlignment="1" applyProtection="1">
      <alignment horizontal="center" vertical="top"/>
      <protection locked="0"/>
    </xf>
    <xf numFmtId="0" fontId="4" fillId="0" borderId="18" xfId="0" applyFont="1" applyBorder="1" applyAlignment="1" applyProtection="1">
      <alignment horizontal="left"/>
      <protection locked="0"/>
    </xf>
    <xf numFmtId="0" fontId="4" fillId="0" borderId="15" xfId="0" applyFont="1" applyBorder="1" applyAlignment="1" applyProtection="1">
      <alignment horizontal="left"/>
      <protection locked="0"/>
    </xf>
    <xf numFmtId="0" fontId="4" fillId="0" borderId="18"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7" fillId="0" borderId="20" xfId="0" applyFont="1" applyBorder="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34" xfId="0" applyFont="1" applyBorder="1" applyAlignment="1" applyProtection="1">
      <alignment horizontal="left" vertical="top"/>
      <protection locked="0"/>
    </xf>
    <xf numFmtId="0" fontId="4" fillId="0" borderId="23" xfId="0" applyFont="1" applyBorder="1" applyAlignment="1" applyProtection="1">
      <alignment horizontal="left" vertical="top"/>
      <protection locked="0"/>
    </xf>
    <xf numFmtId="2" fontId="4" fillId="0" borderId="9" xfId="0" applyNumberFormat="1" applyFont="1" applyBorder="1" applyAlignment="1" applyProtection="1">
      <alignment horizontal="center" vertical="center"/>
      <protection locked="0"/>
    </xf>
    <xf numFmtId="2" fontId="4" fillId="0" borderId="9" xfId="0" applyNumberFormat="1" applyFont="1" applyBorder="1" applyAlignment="1" applyProtection="1">
      <alignment horizontal="center" vertical="center" wrapText="1"/>
      <protection locked="0"/>
    </xf>
    <xf numFmtId="0" fontId="4" fillId="0" borderId="9" xfId="0" applyFont="1" applyBorder="1" applyAlignment="1" applyProtection="1">
      <alignment horizontal="center" vertical="center"/>
      <protection locked="0"/>
    </xf>
    <xf numFmtId="0" fontId="11" fillId="2" borderId="9" xfId="0" applyFont="1" applyFill="1" applyBorder="1" applyAlignment="1" applyProtection="1">
      <alignment horizontal="center" vertical="center" wrapText="1"/>
      <protection locked="0"/>
    </xf>
    <xf numFmtId="0" fontId="4" fillId="0" borderId="9" xfId="0" applyFont="1" applyBorder="1" applyAlignment="1" applyProtection="1">
      <alignment horizontal="left" vertical="center"/>
      <protection locked="0"/>
    </xf>
    <xf numFmtId="168" fontId="11" fillId="2" borderId="9" xfId="0" applyNumberFormat="1" applyFont="1" applyFill="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9" fontId="11" fillId="0" borderId="8" xfId="0" applyNumberFormat="1" applyFont="1" applyBorder="1" applyAlignment="1" applyProtection="1">
      <alignment horizontal="center" vertical="center" wrapText="1"/>
      <protection locked="0"/>
    </xf>
    <xf numFmtId="9" fontId="11" fillId="0" borderId="10" xfId="0" applyNumberFormat="1" applyFont="1" applyBorder="1" applyAlignment="1" applyProtection="1">
      <alignment horizontal="center" vertical="center" wrapText="1"/>
      <protection locked="0"/>
    </xf>
    <xf numFmtId="9" fontId="11" fillId="0" borderId="12" xfId="0" applyNumberFormat="1" applyFont="1" applyBorder="1" applyAlignment="1" applyProtection="1">
      <alignment horizontal="center" vertical="center" wrapText="1"/>
      <protection locked="0"/>
    </xf>
    <xf numFmtId="168" fontId="11" fillId="0" borderId="8" xfId="0" applyNumberFormat="1" applyFont="1" applyBorder="1" applyAlignment="1" applyProtection="1">
      <alignment horizontal="center" vertical="center" wrapText="1"/>
      <protection locked="0"/>
    </xf>
    <xf numFmtId="168" fontId="11" fillId="0" borderId="12" xfId="0" applyNumberFormat="1" applyFont="1" applyBorder="1" applyAlignment="1" applyProtection="1">
      <alignment horizontal="center" vertical="center" wrapText="1"/>
      <protection locked="0"/>
    </xf>
    <xf numFmtId="168" fontId="11" fillId="0" borderId="10" xfId="0" applyNumberFormat="1" applyFont="1" applyBorder="1" applyAlignment="1" applyProtection="1">
      <alignment horizontal="center" vertical="center" wrapText="1"/>
      <protection locked="0"/>
    </xf>
    <xf numFmtId="0" fontId="4" fillId="0" borderId="11"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7" xfId="0" applyFont="1" applyBorder="1" applyAlignment="1" applyProtection="1">
      <alignment horizontal="left" vertical="top" wrapText="1"/>
      <protection locked="0"/>
    </xf>
    <xf numFmtId="0" fontId="4" fillId="0" borderId="28" xfId="0" applyFont="1" applyBorder="1" applyAlignment="1" applyProtection="1">
      <alignment horizontal="center" vertical="top"/>
      <protection locked="0"/>
    </xf>
    <xf numFmtId="0" fontId="4" fillId="0" borderId="2" xfId="0" applyFont="1" applyBorder="1" applyAlignment="1" applyProtection="1">
      <alignment horizontal="center" vertical="top"/>
      <protection locked="0"/>
    </xf>
    <xf numFmtId="0" fontId="4" fillId="0" borderId="3" xfId="0" applyFont="1" applyBorder="1" applyAlignment="1" applyProtection="1">
      <alignment horizontal="center" vertical="top"/>
      <protection locked="0"/>
    </xf>
    <xf numFmtId="0" fontId="4" fillId="0" borderId="29" xfId="0" applyFont="1" applyBorder="1" applyAlignment="1" applyProtection="1">
      <alignment horizontal="center" vertical="top"/>
      <protection locked="0"/>
    </xf>
    <xf numFmtId="0" fontId="4" fillId="0" borderId="6" xfId="0" applyFont="1" applyBorder="1" applyAlignment="1" applyProtection="1">
      <alignment horizontal="center" vertical="top"/>
      <protection locked="0"/>
    </xf>
    <xf numFmtId="0" fontId="4" fillId="0" borderId="7" xfId="0" applyFont="1" applyBorder="1" applyAlignment="1" applyProtection="1">
      <alignment horizontal="center" vertical="top"/>
      <protection locked="0"/>
    </xf>
  </cellXfs>
  <cellStyles count="8">
    <cellStyle name="Comma" xfId="1" builtinId="3"/>
    <cellStyle name="Comma 2" xfId="6" xr:uid="{00000000-0005-0000-0000-000001000000}"/>
    <cellStyle name="Currency" xfId="2" builtinId="4"/>
    <cellStyle name="Currency 2" xfId="7" xr:uid="{00000000-0005-0000-0000-000003000000}"/>
    <cellStyle name="Hyperlink" xfId="3" builtinId="8"/>
    <cellStyle name="Normal" xfId="0" builtinId="0"/>
    <cellStyle name="Normal 2" xfId="5" xr:uid="{00000000-0005-0000-0000-000006000000}"/>
    <cellStyle name="Normal 3" xfId="4" xr:uid="{00000000-0005-0000-0000-000007000000}"/>
  </cellStyles>
  <dxfs count="2">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fmlaLink="$AB$27" lockText="1"/>
</file>

<file path=xl/ctrlProps/ctrlProp10.xml><?xml version="1.0" encoding="utf-8"?>
<formControlPr xmlns="http://schemas.microsoft.com/office/spreadsheetml/2009/9/main" objectType="CheckBox" fmlaLink="$AB$52" lockText="1"/>
</file>

<file path=xl/ctrlProps/ctrlProp2.xml><?xml version="1.0" encoding="utf-8"?>
<formControlPr xmlns="http://schemas.microsoft.com/office/spreadsheetml/2009/9/main" objectType="CheckBox" fmlaLink="$AB$32" lockText="1"/>
</file>

<file path=xl/ctrlProps/ctrlProp3.xml><?xml version="1.0" encoding="utf-8"?>
<formControlPr xmlns="http://schemas.microsoft.com/office/spreadsheetml/2009/9/main" objectType="CheckBox" fmlaLink="$AB$37" lockText="1"/>
</file>

<file path=xl/ctrlProps/ctrlProp4.xml><?xml version="1.0" encoding="utf-8"?>
<formControlPr xmlns="http://schemas.microsoft.com/office/spreadsheetml/2009/9/main" objectType="CheckBox" fmlaLink="$AB$49" lockText="1"/>
</file>

<file path=xl/ctrlProps/ctrlProp5.xml><?xml version="1.0" encoding="utf-8"?>
<formControlPr xmlns="http://schemas.microsoft.com/office/spreadsheetml/2009/9/main" objectType="CheckBox" fmlaLink="$AB$50" lockText="1"/>
</file>

<file path=xl/ctrlProps/ctrlProp6.xml><?xml version="1.0" encoding="utf-8"?>
<formControlPr xmlns="http://schemas.microsoft.com/office/spreadsheetml/2009/9/main" objectType="CheckBox" fmlaLink="$AB$51" lockText="1"/>
</file>

<file path=xl/ctrlProps/ctrlProp7.xml><?xml version="1.0" encoding="utf-8"?>
<formControlPr xmlns="http://schemas.microsoft.com/office/spreadsheetml/2009/9/main" objectType="CheckBox" fmlaLink="$AA$54" lockText="1"/>
</file>

<file path=xl/ctrlProps/ctrlProp8.xml><?xml version="1.0" encoding="utf-8"?>
<formControlPr xmlns="http://schemas.microsoft.com/office/spreadsheetml/2009/9/main" objectType="CheckBox" fmlaLink="$AB$54" lockText="1"/>
</file>

<file path=xl/ctrlProps/ctrlProp9.xml><?xml version="1.0" encoding="utf-8"?>
<formControlPr xmlns="http://schemas.microsoft.com/office/spreadsheetml/2009/9/main" objectType="Spin" dx="16" fmlaLink="$AB$33" inc="10" max="100" min="10" page="10" val="50"/>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25</xdr:row>
          <xdr:rowOff>1895475</xdr:rowOff>
        </xdr:from>
        <xdr:to>
          <xdr:col>1</xdr:col>
          <xdr:colOff>38100</xdr:colOff>
          <xdr:row>27</xdr:row>
          <xdr:rowOff>9525</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30</xdr:row>
          <xdr:rowOff>152400</xdr:rowOff>
        </xdr:from>
        <xdr:to>
          <xdr:col>15</xdr:col>
          <xdr:colOff>95250</xdr:colOff>
          <xdr:row>32</xdr:row>
          <xdr:rowOff>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276225</xdr:colOff>
          <xdr:row>33</xdr:row>
          <xdr:rowOff>161925</xdr:rowOff>
        </xdr:from>
        <xdr:to>
          <xdr:col>22</xdr:col>
          <xdr:colOff>571500</xdr:colOff>
          <xdr:row>38</xdr:row>
          <xdr:rowOff>9525</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304800</xdr:rowOff>
        </xdr:from>
        <xdr:to>
          <xdr:col>1</xdr:col>
          <xdr:colOff>47625</xdr:colOff>
          <xdr:row>49</xdr:row>
          <xdr:rowOff>28575</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47625</xdr:colOff>
          <xdr:row>50</xdr:row>
          <xdr:rowOff>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171450</xdr:rowOff>
        </xdr:from>
        <xdr:to>
          <xdr:col>1</xdr:col>
          <xdr:colOff>47625</xdr:colOff>
          <xdr:row>51</xdr:row>
          <xdr:rowOff>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52</xdr:row>
          <xdr:rowOff>161925</xdr:rowOff>
        </xdr:from>
        <xdr:to>
          <xdr:col>5</xdr:col>
          <xdr:colOff>95250</xdr:colOff>
          <xdr:row>54</xdr:row>
          <xdr:rowOff>9525</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52</xdr:row>
          <xdr:rowOff>161925</xdr:rowOff>
        </xdr:from>
        <xdr:to>
          <xdr:col>8</xdr:col>
          <xdr:colOff>95250</xdr:colOff>
          <xdr:row>54</xdr:row>
          <xdr:rowOff>9525</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438150</xdr:colOff>
          <xdr:row>60</xdr:row>
          <xdr:rowOff>285750</xdr:rowOff>
        </xdr:from>
        <xdr:to>
          <xdr:col>25</xdr:col>
          <xdr:colOff>0</xdr:colOff>
          <xdr:row>60</xdr:row>
          <xdr:rowOff>285750</xdr:rowOff>
        </xdr:to>
        <xdr:sp macro="" textlink="">
          <xdr:nvSpPr>
            <xdr:cNvPr id="1448" name="Spinner 424" descr="Pakeisti sutartos su klientu nuolaidos dydį kai klientas sutinka automatiškai pratęsti įsipareigojimus"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171450</xdr:rowOff>
        </xdr:from>
        <xdr:to>
          <xdr:col>1</xdr:col>
          <xdr:colOff>47625</xdr:colOff>
          <xdr:row>52</xdr:row>
          <xdr:rowOff>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129"/>
  <sheetViews>
    <sheetView tabSelected="1" showRuler="0" view="pageLayout" zoomScale="90" zoomScaleNormal="85" zoomScaleSheetLayoutView="75" zoomScalePageLayoutView="90" workbookViewId="0">
      <selection activeCell="M73" sqref="M73:Y74"/>
    </sheetView>
  </sheetViews>
  <sheetFormatPr defaultColWidth="4.42578125" defaultRowHeight="12" x14ac:dyDescent="0.2"/>
  <cols>
    <col min="1" max="5" width="4.28515625" style="1" customWidth="1"/>
    <col min="6" max="6" width="5.5703125" style="1" customWidth="1"/>
    <col min="7" max="11" width="3.85546875" style="1" customWidth="1"/>
    <col min="12" max="12" width="5.140625" style="1" customWidth="1"/>
    <col min="13" max="13" width="5.28515625" style="1" customWidth="1"/>
    <col min="14" max="14" width="5" style="1" customWidth="1"/>
    <col min="15" max="15" width="4.7109375" style="1" customWidth="1"/>
    <col min="16" max="16" width="3.7109375" style="1" customWidth="1"/>
    <col min="17" max="17" width="6.42578125" style="1" customWidth="1"/>
    <col min="18" max="18" width="3.7109375" style="1" customWidth="1"/>
    <col min="19" max="19" width="5.85546875" style="1" customWidth="1"/>
    <col min="20" max="20" width="1.85546875" style="1" customWidth="1"/>
    <col min="21" max="21" width="6.28515625" style="1" customWidth="1"/>
    <col min="22" max="22" width="10.42578125" style="1" customWidth="1"/>
    <col min="23" max="23" width="12.42578125" style="1" customWidth="1"/>
    <col min="24" max="24" width="6.7109375" style="1" customWidth="1"/>
    <col min="25" max="25" width="9.5703125" style="1" customWidth="1"/>
    <col min="26" max="26" width="12.85546875" style="1" customWidth="1"/>
    <col min="27" max="30" width="4.5703125" style="1" hidden="1" customWidth="1"/>
    <col min="31" max="31" width="10.140625" style="1" hidden="1" customWidth="1"/>
    <col min="32" max="47" width="4.5703125" style="1" hidden="1" customWidth="1"/>
    <col min="48" max="48" width="9.140625" style="1" hidden="1" customWidth="1"/>
    <col min="49" max="51" width="9.140625" style="1" customWidth="1"/>
    <col min="52" max="52" width="4.42578125" style="1" customWidth="1"/>
    <col min="53" max="16384" width="4.42578125" style="1"/>
  </cols>
  <sheetData>
    <row r="1" spans="1:42" ht="15" customHeight="1" x14ac:dyDescent="0.2">
      <c r="A1" s="2"/>
      <c r="B1" s="3"/>
      <c r="C1" s="3"/>
      <c r="D1" s="3"/>
      <c r="E1" s="4"/>
      <c r="F1" s="291" t="s">
        <v>24</v>
      </c>
      <c r="G1" s="291"/>
      <c r="H1" s="291"/>
      <c r="I1" s="291"/>
      <c r="J1" s="291"/>
      <c r="K1" s="291"/>
      <c r="L1" s="291"/>
      <c r="M1" s="291"/>
      <c r="N1" s="291"/>
      <c r="O1" s="291"/>
      <c r="P1" s="291"/>
      <c r="Q1" s="291"/>
      <c r="R1" s="285" t="s">
        <v>263</v>
      </c>
      <c r="S1" s="285"/>
      <c r="T1" s="285"/>
      <c r="U1" s="285"/>
      <c r="V1" s="285"/>
      <c r="W1" s="4"/>
      <c r="X1" s="4"/>
      <c r="Y1" s="5"/>
      <c r="AB1" s="94"/>
      <c r="AC1" s="94"/>
      <c r="AM1" s="80"/>
      <c r="AN1" s="101" t="s">
        <v>96</v>
      </c>
      <c r="AO1" s="101" t="s">
        <v>146</v>
      </c>
      <c r="AP1" s="101" t="s">
        <v>147</v>
      </c>
    </row>
    <row r="2" spans="1:42" ht="13.5" customHeight="1" x14ac:dyDescent="0.2">
      <c r="A2" s="49"/>
      <c r="B2" s="48"/>
      <c r="C2" s="48"/>
      <c r="D2" s="48"/>
      <c r="E2" s="48"/>
      <c r="F2" s="48"/>
      <c r="I2" s="6" t="s">
        <v>31</v>
      </c>
      <c r="J2" s="307" t="s">
        <v>284</v>
      </c>
      <c r="K2" s="307"/>
      <c r="L2" s="307"/>
      <c r="M2" s="307"/>
      <c r="N2" s="307"/>
      <c r="O2" s="307"/>
      <c r="P2" s="307"/>
      <c r="Q2" s="307"/>
      <c r="S2" s="7"/>
      <c r="T2" s="7"/>
      <c r="U2" s="7"/>
      <c r="V2" s="7"/>
      <c r="W2" s="7"/>
      <c r="X2" s="7"/>
      <c r="Y2" s="8"/>
      <c r="AB2" s="94"/>
      <c r="AC2" s="94"/>
      <c r="AM2" s="80" t="s">
        <v>174</v>
      </c>
      <c r="AN2" s="80"/>
      <c r="AO2" s="80"/>
      <c r="AP2" s="80"/>
    </row>
    <row r="3" spans="1:42" ht="9" hidden="1" customHeight="1" x14ac:dyDescent="0.2">
      <c r="A3" s="9"/>
      <c r="B3" s="10"/>
      <c r="N3" s="11"/>
      <c r="Y3" s="8"/>
      <c r="AB3" s="95"/>
      <c r="AC3" s="95"/>
      <c r="AD3" s="45"/>
      <c r="AM3" s="80" t="s">
        <v>138</v>
      </c>
      <c r="AN3" s="80" t="s">
        <v>115</v>
      </c>
      <c r="AO3" s="80" t="s">
        <v>115</v>
      </c>
      <c r="AP3" s="80" t="s">
        <v>143</v>
      </c>
    </row>
    <row r="4" spans="1:42" ht="13.5" customHeight="1" x14ac:dyDescent="0.2">
      <c r="A4" s="286" t="s">
        <v>28</v>
      </c>
      <c r="B4" s="287"/>
      <c r="C4" s="287"/>
      <c r="D4" s="287"/>
      <c r="E4" s="287"/>
      <c r="F4" s="287"/>
      <c r="G4" s="287"/>
      <c r="H4" s="287"/>
      <c r="I4" s="287"/>
      <c r="J4" s="308" t="s">
        <v>264</v>
      </c>
      <c r="K4" s="308"/>
      <c r="L4" s="308"/>
      <c r="M4" s="308"/>
      <c r="N4" s="308"/>
      <c r="O4" s="308"/>
      <c r="Y4" s="8"/>
      <c r="AB4" s="95"/>
      <c r="AC4" s="95"/>
      <c r="AD4" s="45"/>
      <c r="AM4" s="80" t="s">
        <v>142</v>
      </c>
      <c r="AN4" s="80" t="s">
        <v>115</v>
      </c>
      <c r="AO4" s="80" t="s">
        <v>115</v>
      </c>
      <c r="AP4" s="80" t="s">
        <v>143</v>
      </c>
    </row>
    <row r="5" spans="1:42" ht="14.25" customHeight="1" x14ac:dyDescent="0.2">
      <c r="A5" s="303" t="s">
        <v>33</v>
      </c>
      <c r="B5" s="304"/>
      <c r="C5" s="304"/>
      <c r="D5" s="304"/>
      <c r="E5" s="50"/>
      <c r="F5" s="50"/>
      <c r="G5" s="50"/>
      <c r="Y5" s="8"/>
      <c r="AB5" s="95"/>
      <c r="AC5" s="95"/>
      <c r="AD5" s="45"/>
      <c r="AM5" s="80" t="s">
        <v>51</v>
      </c>
      <c r="AN5" s="80" t="s">
        <v>105</v>
      </c>
      <c r="AO5" s="80" t="s">
        <v>105</v>
      </c>
      <c r="AP5" s="80" t="s">
        <v>102</v>
      </c>
    </row>
    <row r="6" spans="1:42" ht="24" customHeight="1" x14ac:dyDescent="0.2">
      <c r="A6" s="288" t="s">
        <v>205</v>
      </c>
      <c r="B6" s="289"/>
      <c r="C6" s="289"/>
      <c r="D6" s="289"/>
      <c r="E6" s="289"/>
      <c r="F6" s="289"/>
      <c r="G6" s="289"/>
      <c r="H6" s="293" t="s">
        <v>265</v>
      </c>
      <c r="I6" s="313"/>
      <c r="J6" s="313"/>
      <c r="K6" s="313"/>
      <c r="L6" s="313"/>
      <c r="M6" s="313"/>
      <c r="N6" s="313"/>
      <c r="O6" s="314"/>
      <c r="P6" s="315" t="s">
        <v>34</v>
      </c>
      <c r="Q6" s="315"/>
      <c r="R6" s="315"/>
      <c r="S6" s="315"/>
      <c r="T6" s="315"/>
      <c r="U6" s="292" t="s">
        <v>266</v>
      </c>
      <c r="V6" s="292"/>
      <c r="W6" s="292"/>
      <c r="X6" s="293"/>
      <c r="Y6" s="294"/>
      <c r="AB6" s="95"/>
      <c r="AC6" s="95"/>
      <c r="AD6" s="45"/>
      <c r="AM6" s="80" t="s">
        <v>55</v>
      </c>
      <c r="AN6" s="80" t="s">
        <v>105</v>
      </c>
      <c r="AO6" s="80" t="s">
        <v>105</v>
      </c>
      <c r="AP6" s="80" t="s">
        <v>102</v>
      </c>
    </row>
    <row r="7" spans="1:42" ht="26.25" customHeight="1" x14ac:dyDescent="0.2">
      <c r="A7" s="311" t="s">
        <v>204</v>
      </c>
      <c r="B7" s="312"/>
      <c r="C7" s="312"/>
      <c r="D7" s="312"/>
      <c r="E7" s="312"/>
      <c r="F7" s="312"/>
      <c r="G7" s="312"/>
      <c r="H7" s="190" t="s">
        <v>267</v>
      </c>
      <c r="I7" s="190"/>
      <c r="J7" s="190"/>
      <c r="K7" s="190"/>
      <c r="L7" s="190"/>
      <c r="M7" s="190"/>
      <c r="N7" s="190"/>
      <c r="O7" s="190"/>
      <c r="P7" s="290" t="s">
        <v>2</v>
      </c>
      <c r="Q7" s="290"/>
      <c r="R7" s="290"/>
      <c r="S7" s="290"/>
      <c r="T7" s="290"/>
      <c r="U7" s="295" t="s">
        <v>268</v>
      </c>
      <c r="V7" s="295"/>
      <c r="W7" s="295"/>
      <c r="X7" s="296"/>
      <c r="Y7" s="297"/>
      <c r="AB7" s="97" t="s">
        <v>114</v>
      </c>
      <c r="AC7" s="97"/>
      <c r="AD7" s="45" t="s">
        <v>3</v>
      </c>
      <c r="AM7" s="80" t="s">
        <v>52</v>
      </c>
      <c r="AN7" s="80" t="s">
        <v>106</v>
      </c>
      <c r="AO7" s="80" t="s">
        <v>106</v>
      </c>
      <c r="AP7" s="80" t="s">
        <v>144</v>
      </c>
    </row>
    <row r="8" spans="1:42" ht="13.5" customHeight="1" x14ac:dyDescent="0.2">
      <c r="A8" s="309" t="s">
        <v>5</v>
      </c>
      <c r="B8" s="310"/>
      <c r="C8" s="310"/>
      <c r="D8" s="310"/>
      <c r="E8" s="310"/>
      <c r="F8" s="310"/>
      <c r="G8" s="310"/>
      <c r="H8" s="190"/>
      <c r="I8" s="190"/>
      <c r="J8" s="190"/>
      <c r="K8" s="190"/>
      <c r="L8" s="190"/>
      <c r="M8" s="190"/>
      <c r="N8" s="190"/>
      <c r="O8" s="190"/>
      <c r="P8" s="190" t="s">
        <v>12</v>
      </c>
      <c r="Q8" s="190"/>
      <c r="R8" s="190"/>
      <c r="S8" s="190"/>
      <c r="T8" s="190"/>
      <c r="U8" s="190" t="s">
        <v>269</v>
      </c>
      <c r="V8" s="190"/>
      <c r="W8" s="190"/>
      <c r="X8" s="316"/>
      <c r="Y8" s="317"/>
      <c r="AB8" s="45"/>
      <c r="AC8" s="45"/>
      <c r="AD8" s="45" t="s">
        <v>1</v>
      </c>
      <c r="AM8" s="80" t="s">
        <v>56</v>
      </c>
      <c r="AN8" s="80" t="s">
        <v>106</v>
      </c>
      <c r="AO8" s="80" t="s">
        <v>106</v>
      </c>
      <c r="AP8" s="80" t="s">
        <v>144</v>
      </c>
    </row>
    <row r="9" spans="1:42" ht="12.75" customHeight="1" x14ac:dyDescent="0.2">
      <c r="A9" s="239" t="s">
        <v>35</v>
      </c>
      <c r="B9" s="240"/>
      <c r="C9" s="240"/>
      <c r="D9" s="240"/>
      <c r="E9" s="240"/>
      <c r="F9" s="240"/>
      <c r="G9" s="240"/>
      <c r="H9" s="298"/>
      <c r="I9" s="298"/>
      <c r="J9" s="298"/>
      <c r="K9" s="298"/>
      <c r="L9" s="298"/>
      <c r="M9" s="298"/>
      <c r="N9" s="298"/>
      <c r="O9" s="298"/>
      <c r="P9" s="298" t="s">
        <v>36</v>
      </c>
      <c r="Q9" s="298"/>
      <c r="R9" s="298"/>
      <c r="S9" s="298"/>
      <c r="T9" s="298"/>
      <c r="U9" s="298"/>
      <c r="V9" s="298"/>
      <c r="W9" s="298"/>
      <c r="X9" s="299"/>
      <c r="Y9" s="300"/>
      <c r="AB9" s="45" t="b">
        <v>0</v>
      </c>
      <c r="AC9" s="45"/>
      <c r="AD9" s="45" t="s">
        <v>4</v>
      </c>
      <c r="AM9" s="80" t="s">
        <v>53</v>
      </c>
      <c r="AN9" s="80" t="s">
        <v>107</v>
      </c>
      <c r="AO9" s="80" t="s">
        <v>107</v>
      </c>
      <c r="AP9" s="80" t="s">
        <v>145</v>
      </c>
    </row>
    <row r="10" spans="1:42" ht="3" hidden="1" customHeight="1" x14ac:dyDescent="0.2">
      <c r="A10" s="12"/>
      <c r="B10" s="13"/>
      <c r="C10" s="13"/>
      <c r="D10" s="13"/>
      <c r="E10" s="13"/>
      <c r="Y10" s="8"/>
      <c r="AB10" s="45"/>
      <c r="AC10" s="45"/>
      <c r="AD10" s="45"/>
      <c r="AM10" s="80" t="s">
        <v>57</v>
      </c>
      <c r="AN10" s="80" t="s">
        <v>107</v>
      </c>
      <c r="AO10" s="80" t="s">
        <v>107</v>
      </c>
      <c r="AP10" s="80" t="s">
        <v>103</v>
      </c>
    </row>
    <row r="11" spans="1:42" ht="14.25" customHeight="1" x14ac:dyDescent="0.2">
      <c r="A11" s="14" t="s">
        <v>48</v>
      </c>
      <c r="B11" s="7"/>
      <c r="C11" s="7"/>
      <c r="D11" s="7"/>
      <c r="E11" s="7"/>
      <c r="F11" s="7"/>
      <c r="G11" s="301" t="s">
        <v>1</v>
      </c>
      <c r="H11" s="302"/>
      <c r="I11" s="302"/>
      <c r="J11" s="302"/>
      <c r="K11" s="302"/>
      <c r="L11" s="15"/>
      <c r="M11" s="15"/>
      <c r="N11" s="15"/>
      <c r="O11" s="7"/>
      <c r="P11" s="7"/>
      <c r="Q11" s="7"/>
      <c r="R11" s="7"/>
      <c r="S11" s="7"/>
      <c r="T11" s="7"/>
      <c r="U11" s="7"/>
      <c r="V11" s="7"/>
      <c r="W11" s="15"/>
      <c r="X11" s="15"/>
      <c r="Y11" s="16"/>
      <c r="AB11" s="45"/>
      <c r="AC11" s="45"/>
      <c r="AD11" s="45"/>
      <c r="AM11" s="80"/>
      <c r="AN11" s="80"/>
      <c r="AO11" s="80"/>
      <c r="AP11" s="80"/>
    </row>
    <row r="12" spans="1:42" ht="2.25" hidden="1" customHeight="1" x14ac:dyDescent="0.2">
      <c r="A12" s="17"/>
      <c r="B12" s="15"/>
      <c r="C12" s="15"/>
      <c r="D12" s="15"/>
      <c r="E12" s="15"/>
      <c r="F12" s="15"/>
      <c r="G12" s="15"/>
      <c r="H12" s="15"/>
      <c r="I12" s="15"/>
      <c r="J12" s="15"/>
      <c r="K12" s="15"/>
      <c r="L12" s="15"/>
      <c r="M12" s="15"/>
      <c r="N12" s="15"/>
      <c r="O12" s="15"/>
      <c r="P12" s="15"/>
      <c r="Q12" s="15"/>
      <c r="R12" s="15"/>
      <c r="S12" s="15"/>
      <c r="T12" s="15"/>
      <c r="U12" s="15"/>
      <c r="V12" s="15"/>
      <c r="W12" s="15"/>
      <c r="X12" s="15"/>
      <c r="Y12" s="16"/>
      <c r="AB12" s="45"/>
      <c r="AC12" s="45"/>
      <c r="AD12" s="45"/>
      <c r="AM12" s="80"/>
      <c r="AN12" s="80"/>
      <c r="AO12" s="80"/>
      <c r="AP12" s="80"/>
    </row>
    <row r="13" spans="1:42" ht="13.5" customHeight="1" x14ac:dyDescent="0.2">
      <c r="A13" s="305" t="s">
        <v>6</v>
      </c>
      <c r="B13" s="306"/>
      <c r="C13" s="306"/>
      <c r="D13" s="306"/>
      <c r="E13" s="306"/>
      <c r="F13" s="306"/>
      <c r="G13" s="306"/>
      <c r="H13" s="306"/>
      <c r="I13" s="306"/>
      <c r="J13" s="306"/>
      <c r="K13" s="306"/>
      <c r="N13" s="18"/>
      <c r="O13" s="19"/>
      <c r="Y13" s="26"/>
      <c r="AB13" s="45"/>
      <c r="AC13" s="45"/>
      <c r="AD13" s="45"/>
      <c r="AM13" s="80"/>
      <c r="AN13" s="80"/>
      <c r="AO13" s="80"/>
      <c r="AP13" s="80"/>
    </row>
    <row r="14" spans="1:42" s="19" customFormat="1" ht="13.5" customHeight="1" x14ac:dyDescent="0.2">
      <c r="A14" s="116" t="s">
        <v>29</v>
      </c>
      <c r="B14" s="52"/>
      <c r="C14" s="52"/>
      <c r="D14" s="52"/>
      <c r="E14" s="52"/>
      <c r="F14" s="52"/>
      <c r="G14" s="113"/>
      <c r="H14" s="58"/>
      <c r="I14" s="137" t="s">
        <v>266</v>
      </c>
      <c r="J14" s="137"/>
      <c r="K14" s="137"/>
      <c r="L14" s="137"/>
      <c r="M14" s="137"/>
      <c r="N14" s="137"/>
      <c r="O14" s="137"/>
      <c r="P14" s="138"/>
      <c r="Q14" s="51" t="s">
        <v>14</v>
      </c>
      <c r="R14" s="36"/>
      <c r="S14" s="36"/>
      <c r="T14" s="36"/>
      <c r="U14" s="36"/>
      <c r="V14" s="218"/>
      <c r="W14" s="218"/>
      <c r="X14" s="218"/>
      <c r="Y14" s="219"/>
      <c r="Z14" s="1"/>
      <c r="AB14" s="69"/>
      <c r="AC14" s="69"/>
      <c r="AD14" s="69"/>
      <c r="AM14" s="80"/>
      <c r="AN14" s="80"/>
      <c r="AO14" s="80"/>
      <c r="AP14" s="80"/>
    </row>
    <row r="15" spans="1:42" s="19" customFormat="1" ht="13.5" customHeight="1" x14ac:dyDescent="0.2">
      <c r="A15" s="117" t="s">
        <v>37</v>
      </c>
      <c r="B15" s="4"/>
      <c r="C15" s="114"/>
      <c r="D15" s="53"/>
      <c r="E15" s="115"/>
      <c r="F15" s="4"/>
      <c r="G15" s="114"/>
      <c r="H15" s="114"/>
      <c r="I15" s="114"/>
      <c r="J15" s="114"/>
      <c r="K15" s="54"/>
      <c r="L15" s="54"/>
      <c r="M15" s="191" t="s">
        <v>270</v>
      </c>
      <c r="N15" s="191"/>
      <c r="O15" s="191"/>
      <c r="P15" s="192"/>
      <c r="Q15" s="55" t="s">
        <v>15</v>
      </c>
      <c r="R15" s="56"/>
      <c r="S15" s="56"/>
      <c r="T15" s="56"/>
      <c r="U15" s="56"/>
      <c r="V15" s="218"/>
      <c r="W15" s="218"/>
      <c r="X15" s="218"/>
      <c r="Y15" s="219"/>
      <c r="Z15" s="1"/>
      <c r="AB15" s="69"/>
      <c r="AC15" s="69"/>
      <c r="AD15" s="69"/>
      <c r="AM15" s="80"/>
      <c r="AN15" s="80"/>
      <c r="AO15" s="80"/>
      <c r="AP15" s="80"/>
    </row>
    <row r="16" spans="1:42" s="19" customFormat="1" ht="13.5" customHeight="1" x14ac:dyDescent="0.2">
      <c r="A16" s="220" t="s">
        <v>23</v>
      </c>
      <c r="B16" s="221"/>
      <c r="C16" s="221"/>
      <c r="D16" s="221"/>
      <c r="E16" s="224" t="s">
        <v>271</v>
      </c>
      <c r="F16" s="224"/>
      <c r="G16" s="224"/>
      <c r="H16" s="224"/>
      <c r="I16" s="224"/>
      <c r="J16" s="224"/>
      <c r="K16" s="224"/>
      <c r="L16" s="224"/>
      <c r="M16" s="224"/>
      <c r="N16" s="224"/>
      <c r="O16" s="224"/>
      <c r="P16" s="225"/>
      <c r="Q16" s="57" t="s">
        <v>22</v>
      </c>
      <c r="R16" s="56"/>
      <c r="S16" s="56"/>
      <c r="T16" s="56"/>
      <c r="U16" s="56"/>
      <c r="V16" s="218" t="s">
        <v>71</v>
      </c>
      <c r="W16" s="218"/>
      <c r="X16" s="218"/>
      <c r="Y16" s="219"/>
      <c r="Z16" s="1"/>
      <c r="AB16" s="69"/>
      <c r="AC16" s="69"/>
      <c r="AD16" s="69"/>
      <c r="AM16" s="80"/>
      <c r="AN16" s="80"/>
      <c r="AO16" s="80"/>
      <c r="AP16" s="80"/>
    </row>
    <row r="17" spans="1:42" s="19" customFormat="1" ht="54.6" customHeight="1" x14ac:dyDescent="0.2">
      <c r="A17" s="222"/>
      <c r="B17" s="223"/>
      <c r="C17" s="223"/>
      <c r="D17" s="223"/>
      <c r="E17" s="226"/>
      <c r="F17" s="226"/>
      <c r="G17" s="226"/>
      <c r="H17" s="226"/>
      <c r="I17" s="226"/>
      <c r="J17" s="226"/>
      <c r="K17" s="226"/>
      <c r="L17" s="226"/>
      <c r="M17" s="226"/>
      <c r="N17" s="226"/>
      <c r="O17" s="226"/>
      <c r="P17" s="227"/>
      <c r="Q17" s="131" t="s">
        <v>261</v>
      </c>
      <c r="R17" s="132"/>
      <c r="S17" s="132"/>
      <c r="T17" s="132"/>
      <c r="U17" s="133"/>
      <c r="V17" s="132" t="s">
        <v>272</v>
      </c>
      <c r="W17" s="132"/>
      <c r="X17" s="132"/>
      <c r="Y17" s="133"/>
      <c r="Z17" s="23"/>
      <c r="AB17" s="46"/>
      <c r="AC17" s="46"/>
      <c r="AD17" s="46" t="s">
        <v>86</v>
      </c>
      <c r="AM17" s="80"/>
      <c r="AN17" s="80"/>
      <c r="AO17" s="80"/>
      <c r="AP17" s="80"/>
    </row>
    <row r="18" spans="1:42" s="19" customFormat="1" ht="27" customHeight="1" x14ac:dyDescent="0.2">
      <c r="A18" s="256" t="s">
        <v>111</v>
      </c>
      <c r="B18" s="257"/>
      <c r="C18" s="257"/>
      <c r="D18" s="257"/>
      <c r="E18" s="257"/>
      <c r="F18" s="258"/>
      <c r="G18" s="193" t="s">
        <v>171</v>
      </c>
      <c r="H18" s="194"/>
      <c r="I18" s="195"/>
      <c r="J18" s="193" t="s">
        <v>223</v>
      </c>
      <c r="K18" s="194"/>
      <c r="L18" s="195"/>
      <c r="M18" s="193" t="s">
        <v>74</v>
      </c>
      <c r="N18" s="194"/>
      <c r="O18" s="195"/>
      <c r="P18" s="241" t="s">
        <v>237</v>
      </c>
      <c r="Q18" s="242"/>
      <c r="R18" s="266" t="s">
        <v>238</v>
      </c>
      <c r="S18" s="266"/>
      <c r="T18" s="228" t="s">
        <v>236</v>
      </c>
      <c r="U18" s="229"/>
      <c r="V18" s="237" t="s">
        <v>235</v>
      </c>
      <c r="W18" s="234" t="s">
        <v>38</v>
      </c>
      <c r="X18" s="235"/>
      <c r="Y18" s="236"/>
      <c r="AB18" s="19" t="e">
        <f>IF(AB23&gt;10240,ROUNDDOWN(AB23/1024,0)&amp;" Mb/s",IF(AB20="","",AD22))</f>
        <v>#VALUE!</v>
      </c>
      <c r="AE18" s="20"/>
    </row>
    <row r="19" spans="1:42" s="19" customFormat="1" ht="51.6" customHeight="1" x14ac:dyDescent="0.2">
      <c r="A19" s="259"/>
      <c r="B19" s="260"/>
      <c r="C19" s="260"/>
      <c r="D19" s="260"/>
      <c r="E19" s="260"/>
      <c r="F19" s="261"/>
      <c r="G19" s="196"/>
      <c r="H19" s="197"/>
      <c r="I19" s="198"/>
      <c r="J19" s="196"/>
      <c r="K19" s="197"/>
      <c r="L19" s="198"/>
      <c r="M19" s="196"/>
      <c r="N19" s="197"/>
      <c r="O19" s="198"/>
      <c r="P19" s="243"/>
      <c r="Q19" s="244"/>
      <c r="R19" s="266"/>
      <c r="S19" s="266"/>
      <c r="T19" s="196"/>
      <c r="U19" s="198"/>
      <c r="V19" s="238"/>
      <c r="W19" s="123" t="s">
        <v>233</v>
      </c>
      <c r="X19" s="217" t="s">
        <v>70</v>
      </c>
      <c r="Y19" s="212"/>
      <c r="AB19" s="99" t="e">
        <f>IF(AB22&gt;10240,ROUNDDOWN(AB22/1024,0)&amp;" Mb/s",IF(AB21="","",AD23))</f>
        <v>#VALUE!</v>
      </c>
      <c r="AC19" s="99"/>
      <c r="AD19" s="46"/>
      <c r="AE19" s="72">
        <v>7.0000000000000007E-2</v>
      </c>
    </row>
    <row r="20" spans="1:42" ht="21.6" customHeight="1" x14ac:dyDescent="0.2">
      <c r="A20" s="131" t="s">
        <v>174</v>
      </c>
      <c r="B20" s="132"/>
      <c r="C20" s="132"/>
      <c r="D20" s="132"/>
      <c r="E20" s="132"/>
      <c r="F20" s="133"/>
      <c r="G20" s="232" t="s">
        <v>65</v>
      </c>
      <c r="H20" s="232"/>
      <c r="I20" s="232"/>
      <c r="J20" s="267" t="s">
        <v>65</v>
      </c>
      <c r="K20" s="267"/>
      <c r="L20" s="267"/>
      <c r="M20" s="151" t="str">
        <f>VLOOKUP($A$20,$A$83:$O$110,13,FALSE)</f>
        <v>98 proc./mėn.</v>
      </c>
      <c r="N20" s="151"/>
      <c r="O20" s="151"/>
      <c r="P20" s="264">
        <f>IF(A20=A107,IF(G20&lt;=4096,"313,31",IF(G20&lt;=5120,"398,77",IF(G20&lt;=6144,"512,70",IF(G20&lt;=7168,"626,63","")))),VLOOKUP($A$20,$A$83:$R$110,16,FALSE))</f>
        <v>50</v>
      </c>
      <c r="Q20" s="265"/>
      <c r="R20" s="264">
        <f>SUBSTITUTE(P20,",",".")-IF(ISERROR(FIND("E",X20)),SUBSTITUTE(P20,",",".")*IF(TRIM(X20)="",0,X20),SUBSTITUTE(X20,"Eur",""))</f>
        <v>22.499999999999996</v>
      </c>
      <c r="S20" s="265"/>
      <c r="T20" s="262" t="s">
        <v>273</v>
      </c>
      <c r="U20" s="263"/>
      <c r="V20" s="125" t="str">
        <f>IF(T20="","",SUBSTITUTE(T20,",",".")-SUBSTITUTE(T20,",",".")*IF(TRIM(W20)="",0,W20))</f>
        <v/>
      </c>
      <c r="W20" s="124" t="s">
        <v>79</v>
      </c>
      <c r="X20" s="230" t="s">
        <v>123</v>
      </c>
      <c r="Y20" s="231"/>
      <c r="AA20" s="1" t="s">
        <v>273</v>
      </c>
      <c r="AB20" s="97" t="str">
        <f>IF(ISERROR(SEARCH(" ",AD22,1)),"",LEFT(AD22,SEARCH(" ",AD22)-1))</f>
        <v/>
      </c>
      <c r="AC20" s="97"/>
      <c r="AD20" s="45" t="s">
        <v>76</v>
      </c>
      <c r="AE20" s="72">
        <v>0.15</v>
      </c>
    </row>
    <row r="21" spans="1:42" s="19" customFormat="1" ht="3.95" hidden="1" customHeight="1" x14ac:dyDescent="0.2">
      <c r="A21" s="157"/>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9"/>
      <c r="AA21" s="19">
        <v>14.48</v>
      </c>
      <c r="AB21" s="100" t="str">
        <f>IF(ISERROR(SEARCH(" ",AD23,1)),"",LEFT(AD23,SEARCH(" ",AD23)-1))</f>
        <v/>
      </c>
      <c r="AC21" s="100"/>
      <c r="AD21" s="19" t="s">
        <v>77</v>
      </c>
      <c r="AE21" s="72">
        <v>0.25</v>
      </c>
    </row>
    <row r="22" spans="1:42" s="19" customFormat="1" ht="33" hidden="1" customHeight="1" x14ac:dyDescent="0.2">
      <c r="A22" s="27"/>
      <c r="B22" s="155" t="e">
        <f>VLOOKUP($A$20,$A$87:$T$110,20,FALSE)</f>
        <v>#N/A</v>
      </c>
      <c r="C22" s="155"/>
      <c r="D22" s="155"/>
      <c r="E22" s="155"/>
      <c r="F22" s="155"/>
      <c r="G22" s="155"/>
      <c r="H22" s="155"/>
      <c r="I22" s="155"/>
      <c r="J22" s="155"/>
      <c r="K22" s="155"/>
      <c r="L22" s="155"/>
      <c r="M22" s="155"/>
      <c r="N22" s="155"/>
      <c r="O22" s="155"/>
      <c r="P22" s="155"/>
      <c r="Q22" s="155"/>
      <c r="R22" s="155"/>
      <c r="S22" s="155"/>
      <c r="T22" s="155"/>
      <c r="U22" s="155"/>
      <c r="V22" s="155"/>
      <c r="W22" s="155"/>
      <c r="X22" s="155"/>
      <c r="Y22" s="156"/>
      <c r="AA22" s="109">
        <v>15</v>
      </c>
      <c r="AB22" s="46" t="e">
        <f>VALUE(TRIM(CLEAN(AB21)))</f>
        <v>#VALUE!</v>
      </c>
      <c r="AC22" s="46"/>
      <c r="AD22" s="71" t="s">
        <v>113</v>
      </c>
      <c r="AE22" s="72">
        <v>0.3</v>
      </c>
    </row>
    <row r="23" spans="1:42" s="19" customFormat="1" ht="27" hidden="1" customHeight="1" x14ac:dyDescent="0.2">
      <c r="A23" s="60"/>
      <c r="B23" s="155" t="e">
        <f>B112&amp;VLOOKUP(A20,$A$87:$S$110,19,FALSE)</f>
        <v>#N/A</v>
      </c>
      <c r="C23" s="155"/>
      <c r="D23" s="155"/>
      <c r="E23" s="155"/>
      <c r="F23" s="155"/>
      <c r="G23" s="155"/>
      <c r="H23" s="155"/>
      <c r="I23" s="155"/>
      <c r="J23" s="155"/>
      <c r="K23" s="155"/>
      <c r="L23" s="155"/>
      <c r="M23" s="155"/>
      <c r="N23" s="155"/>
      <c r="O23" s="155"/>
      <c r="P23" s="155"/>
      <c r="Q23" s="155"/>
      <c r="R23" s="155"/>
      <c r="S23" s="155"/>
      <c r="T23" s="155"/>
      <c r="U23" s="155"/>
      <c r="V23" s="155"/>
      <c r="W23" s="155"/>
      <c r="X23" s="155"/>
      <c r="Y23" s="156"/>
      <c r="AA23" s="19">
        <v>16.45</v>
      </c>
      <c r="AB23" s="19" t="e">
        <f>VALUE(TRIM(CLEAN(AB20)))</f>
        <v>#VALUE!</v>
      </c>
      <c r="AD23" s="23" t="s">
        <v>112</v>
      </c>
      <c r="AE23" s="73">
        <v>0.4</v>
      </c>
    </row>
    <row r="24" spans="1:42" s="19" customFormat="1" ht="15.75" customHeight="1" x14ac:dyDescent="0.2">
      <c r="A24" s="233" t="s">
        <v>217</v>
      </c>
      <c r="B24" s="233"/>
      <c r="C24" s="233"/>
      <c r="D24" s="233"/>
      <c r="E24" s="233"/>
      <c r="F24" s="233"/>
      <c r="G24" s="268" t="s">
        <v>274</v>
      </c>
      <c r="H24" s="268"/>
      <c r="I24" s="268"/>
      <c r="J24" s="233" t="s">
        <v>218</v>
      </c>
      <c r="K24" s="233"/>
      <c r="L24" s="233"/>
      <c r="M24" s="233"/>
      <c r="N24" s="233"/>
      <c r="O24" s="233"/>
      <c r="P24" s="233" t="s">
        <v>275</v>
      </c>
      <c r="Q24" s="233"/>
      <c r="R24" s="233"/>
      <c r="S24" s="233"/>
      <c r="T24" s="233" t="s">
        <v>219</v>
      </c>
      <c r="U24" s="233"/>
      <c r="V24" s="233"/>
      <c r="W24" s="233"/>
      <c r="X24" s="233" t="s">
        <v>276</v>
      </c>
      <c r="Y24" s="233"/>
      <c r="AA24" s="109">
        <v>50</v>
      </c>
      <c r="AD24" s="23"/>
      <c r="AE24" s="72">
        <v>0.5</v>
      </c>
    </row>
    <row r="25" spans="1:42" s="19" customFormat="1" ht="15.75" customHeight="1" x14ac:dyDescent="0.2">
      <c r="A25" s="233" t="s">
        <v>220</v>
      </c>
      <c r="B25" s="233"/>
      <c r="C25" s="233"/>
      <c r="D25" s="233"/>
      <c r="E25" s="233"/>
      <c r="F25" s="233"/>
      <c r="G25" s="233" t="s">
        <v>274</v>
      </c>
      <c r="H25" s="233"/>
      <c r="I25" s="233"/>
      <c r="J25" s="233" t="s">
        <v>221</v>
      </c>
      <c r="K25" s="233"/>
      <c r="L25" s="233"/>
      <c r="M25" s="233"/>
      <c r="N25" s="233"/>
      <c r="O25" s="233"/>
      <c r="P25" s="233" t="s">
        <v>275</v>
      </c>
      <c r="Q25" s="233"/>
      <c r="R25" s="233"/>
      <c r="S25" s="233"/>
      <c r="T25" s="233" t="s">
        <v>222</v>
      </c>
      <c r="U25" s="233"/>
      <c r="V25" s="233"/>
      <c r="W25" s="233"/>
      <c r="X25" s="233" t="s">
        <v>276</v>
      </c>
      <c r="Y25" s="233"/>
      <c r="AD25" s="23"/>
      <c r="AE25" s="73">
        <v>0.55000000000000004</v>
      </c>
    </row>
    <row r="26" spans="1:42" s="19" customFormat="1" ht="150" customHeight="1" x14ac:dyDescent="0.2">
      <c r="A26" s="152" t="s">
        <v>198</v>
      </c>
      <c r="B26" s="153"/>
      <c r="C26" s="153"/>
      <c r="D26" s="153"/>
      <c r="E26" s="153"/>
      <c r="F26" s="153"/>
      <c r="G26" s="153"/>
      <c r="H26" s="153"/>
      <c r="I26" s="153"/>
      <c r="J26" s="153"/>
      <c r="K26" s="153"/>
      <c r="L26" s="153"/>
      <c r="M26" s="153"/>
      <c r="N26" s="153"/>
      <c r="O26" s="153"/>
      <c r="P26" s="153"/>
      <c r="Q26" s="153"/>
      <c r="R26" s="153"/>
      <c r="S26" s="153"/>
      <c r="T26" s="153"/>
      <c r="U26" s="153"/>
      <c r="V26" s="153"/>
      <c r="W26" s="153"/>
      <c r="X26" s="153"/>
      <c r="Y26" s="154"/>
      <c r="Z26" s="23"/>
      <c r="AB26" s="96" t="s">
        <v>272</v>
      </c>
      <c r="AC26" s="96"/>
      <c r="AD26" s="46"/>
      <c r="AE26" s="72">
        <v>0.6</v>
      </c>
    </row>
    <row r="27" spans="1:42" s="19" customFormat="1" ht="15.95" customHeight="1" x14ac:dyDescent="0.2">
      <c r="A27" s="127"/>
      <c r="B27" s="128" t="s">
        <v>201</v>
      </c>
      <c r="C27" s="129"/>
      <c r="D27" s="129"/>
      <c r="E27" s="129"/>
      <c r="F27" s="129"/>
      <c r="G27" s="129"/>
      <c r="H27" s="269"/>
      <c r="I27" s="269"/>
      <c r="J27" s="269"/>
      <c r="K27" s="269"/>
      <c r="L27" s="269"/>
      <c r="M27" s="269"/>
      <c r="N27" s="269"/>
      <c r="O27" s="269"/>
      <c r="P27" s="269"/>
      <c r="Q27" s="269"/>
      <c r="R27" s="269"/>
      <c r="S27" s="269"/>
      <c r="T27" s="269"/>
      <c r="U27" s="269"/>
      <c r="V27" s="269"/>
      <c r="W27" s="269"/>
      <c r="X27" s="269"/>
      <c r="Y27" s="270"/>
      <c r="Z27" s="23"/>
      <c r="AB27" s="19">
        <f>IF(AB26&lt;&gt;"",1,0)</f>
        <v>1</v>
      </c>
      <c r="AD27" s="46" t="s">
        <v>13</v>
      </c>
      <c r="AE27" s="73">
        <v>0.65</v>
      </c>
    </row>
    <row r="28" spans="1:42" s="19" customFormat="1" ht="27.6" customHeight="1" x14ac:dyDescent="0.2">
      <c r="A28" s="320" t="s">
        <v>256</v>
      </c>
      <c r="B28" s="320"/>
      <c r="C28" s="320"/>
      <c r="D28" s="320"/>
      <c r="E28" s="320"/>
      <c r="F28" s="320"/>
      <c r="G28" s="320"/>
      <c r="H28" s="320"/>
      <c r="I28" s="320"/>
      <c r="J28" s="320"/>
      <c r="K28" s="321" t="s">
        <v>10</v>
      </c>
      <c r="L28" s="321"/>
      <c r="M28" s="321"/>
      <c r="N28" s="321" t="s">
        <v>257</v>
      </c>
      <c r="O28" s="321"/>
      <c r="P28" s="321"/>
      <c r="Q28" s="321"/>
      <c r="R28" s="324" t="s">
        <v>258</v>
      </c>
      <c r="S28" s="325"/>
      <c r="T28" s="326"/>
      <c r="U28" s="324" t="s">
        <v>259</v>
      </c>
      <c r="V28" s="326"/>
      <c r="W28" s="324" t="s">
        <v>260</v>
      </c>
      <c r="X28" s="325"/>
      <c r="Y28" s="326"/>
      <c r="Z28" s="23"/>
      <c r="AD28" s="46"/>
      <c r="AE28" s="73">
        <v>0.7</v>
      </c>
    </row>
    <row r="29" spans="1:42" s="19" customFormat="1" ht="18.95" customHeight="1" x14ac:dyDescent="0.2">
      <c r="A29" s="322"/>
      <c r="B29" s="322"/>
      <c r="C29" s="322"/>
      <c r="D29" s="322"/>
      <c r="E29" s="322"/>
      <c r="F29" s="322"/>
      <c r="G29" s="322"/>
      <c r="H29" s="322"/>
      <c r="I29" s="322"/>
      <c r="J29" s="322"/>
      <c r="K29" s="321"/>
      <c r="L29" s="321"/>
      <c r="M29" s="321"/>
      <c r="N29" s="323" t="str">
        <f>IFERROR(VLOOKUP(A29,Pagalbinis!A2:B3,2,FALSE),"")</f>
        <v/>
      </c>
      <c r="O29" s="323"/>
      <c r="P29" s="323"/>
      <c r="Q29" s="323"/>
      <c r="R29" s="327"/>
      <c r="S29" s="328"/>
      <c r="T29" s="329"/>
      <c r="U29" s="330" t="str">
        <f>IFERROR(IF(N29&gt;0,N29*(1-R29),""),"")</f>
        <v/>
      </c>
      <c r="V29" s="331"/>
      <c r="W29" s="330" t="str">
        <f>IF(NOT(ISBLANK(K29)),K29*U29,"")</f>
        <v/>
      </c>
      <c r="X29" s="332"/>
      <c r="Y29" s="331"/>
      <c r="Z29" s="23"/>
      <c r="AD29" s="46"/>
      <c r="AE29" s="73">
        <v>0.75</v>
      </c>
    </row>
    <row r="30" spans="1:42" s="19" customFormat="1" ht="5.0999999999999996" customHeight="1" x14ac:dyDescent="0.2">
      <c r="A30" s="60"/>
      <c r="Y30" s="61"/>
      <c r="Z30" s="23"/>
      <c r="AB30" s="46"/>
      <c r="AC30" s="46"/>
      <c r="AD30" s="46"/>
      <c r="AE30" s="73">
        <v>0.8</v>
      </c>
    </row>
    <row r="31" spans="1:42" s="19" customFormat="1" ht="14.25" customHeight="1" x14ac:dyDescent="0.2">
      <c r="A31" s="14" t="s">
        <v>7</v>
      </c>
      <c r="B31" s="28"/>
      <c r="C31" s="28"/>
      <c r="D31" s="28"/>
      <c r="E31" s="28"/>
      <c r="F31" s="28"/>
      <c r="G31" s="28"/>
      <c r="H31" s="28"/>
      <c r="I31" s="28"/>
      <c r="J31" s="28"/>
      <c r="K31" s="28"/>
      <c r="L31" s="28"/>
      <c r="M31" s="28"/>
      <c r="N31" s="29"/>
      <c r="O31" s="29"/>
      <c r="P31" s="29"/>
      <c r="Q31" s="29"/>
      <c r="R31" s="29"/>
      <c r="S31" s="29"/>
      <c r="T31" s="29"/>
      <c r="U31" s="29"/>
      <c r="V31" s="29"/>
      <c r="W31" s="29"/>
      <c r="X31" s="29"/>
      <c r="Y31" s="30"/>
      <c r="Z31" s="23"/>
      <c r="AE31" s="72">
        <v>1</v>
      </c>
    </row>
    <row r="32" spans="1:42" s="19" customFormat="1" ht="14.25" customHeight="1" x14ac:dyDescent="0.2">
      <c r="A32" s="60" t="s">
        <v>110</v>
      </c>
      <c r="B32" s="1"/>
      <c r="C32" s="1"/>
      <c r="D32" s="1"/>
      <c r="E32" s="1"/>
      <c r="F32" s="1"/>
      <c r="G32" s="1"/>
      <c r="H32" s="1"/>
      <c r="I32" s="1"/>
      <c r="J32" s="1"/>
      <c r="K32" s="1"/>
      <c r="L32" s="281">
        <v>46296</v>
      </c>
      <c r="M32" s="282"/>
      <c r="N32" s="282"/>
      <c r="O32" s="1"/>
      <c r="P32" s="254" t="s">
        <v>16</v>
      </c>
      <c r="Q32" s="254"/>
      <c r="R32" s="254"/>
      <c r="S32" s="254"/>
      <c r="T32" s="254"/>
      <c r="U32" s="254"/>
      <c r="V32" s="254"/>
      <c r="W32" s="254"/>
      <c r="X32" s="254"/>
      <c r="Y32" s="255"/>
      <c r="Z32" s="23"/>
      <c r="AB32" s="97" t="b">
        <v>0</v>
      </c>
      <c r="AC32" s="97"/>
      <c r="AD32" s="45" t="s">
        <v>16</v>
      </c>
    </row>
    <row r="33" spans="1:46" s="19" customFormat="1" ht="11.45" customHeight="1" x14ac:dyDescent="0.2">
      <c r="A33" s="9"/>
      <c r="B33" s="1"/>
      <c r="C33" s="1"/>
      <c r="D33" s="1"/>
      <c r="E33" s="1"/>
      <c r="F33" s="1"/>
      <c r="G33" s="1"/>
      <c r="H33" s="1"/>
      <c r="I33" s="1"/>
      <c r="J33" s="1"/>
      <c r="K33" s="1"/>
      <c r="L33" s="1"/>
      <c r="M33" s="1"/>
      <c r="N33" s="1"/>
      <c r="O33" s="1"/>
      <c r="P33" s="1"/>
      <c r="Q33" s="1"/>
      <c r="R33" s="1"/>
      <c r="S33" s="1"/>
      <c r="T33" s="1"/>
      <c r="U33" s="1"/>
      <c r="V33" s="1"/>
      <c r="W33" s="1"/>
      <c r="X33" s="1"/>
      <c r="Y33" s="8"/>
      <c r="Z33" s="1"/>
      <c r="AB33" s="46">
        <v>50</v>
      </c>
      <c r="AC33" s="46"/>
      <c r="AD33" s="46"/>
    </row>
    <row r="34" spans="1:46" s="19" customFormat="1" ht="11.45" customHeight="1" x14ac:dyDescent="0.2">
      <c r="A34" s="60" t="s">
        <v>109</v>
      </c>
      <c r="B34" s="1"/>
      <c r="C34" s="1"/>
      <c r="D34" s="1"/>
      <c r="E34" s="1"/>
      <c r="F34" s="1"/>
      <c r="G34" s="274" t="s">
        <v>277</v>
      </c>
      <c r="H34" s="274"/>
      <c r="I34" s="274"/>
      <c r="J34" s="274"/>
      <c r="K34" s="274"/>
      <c r="L34" s="1"/>
      <c r="M34" s="1"/>
      <c r="N34" s="1"/>
      <c r="O34" s="1"/>
      <c r="P34" s="1"/>
      <c r="Q34" s="1"/>
      <c r="R34" s="1"/>
      <c r="S34" s="1"/>
      <c r="T34" s="1"/>
      <c r="U34" s="1"/>
      <c r="V34" s="1"/>
      <c r="W34" s="1"/>
      <c r="X34" s="1"/>
      <c r="Y34" s="8"/>
      <c r="Z34" s="1"/>
      <c r="AB34" s="46" t="str">
        <f>IF(OR(AB32="",AB32="0",AB32=FALSE),"","Nuolaidos dydis automatiškai pratęstam naujam naudojimosi internetu laikotarpiui bus lygus "&amp;AB33 &amp;" proc. šiuo metu taikomos nuolaidos dydžiui")</f>
        <v/>
      </c>
      <c r="AC34" s="46"/>
      <c r="AD34" s="46"/>
      <c r="AE34" s="72"/>
    </row>
    <row r="35" spans="1:46" s="19" customFormat="1" ht="18" hidden="1" customHeight="1" x14ac:dyDescent="0.2">
      <c r="A35" s="253"/>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6"/>
      <c r="Z35" s="1"/>
      <c r="AA35" s="1"/>
      <c r="AB35" s="45"/>
      <c r="AC35" s="45"/>
      <c r="AD35" s="45"/>
      <c r="AE35" s="72"/>
      <c r="AF35" s="1"/>
      <c r="AK35" s="1"/>
      <c r="AL35" s="1"/>
    </row>
    <row r="36" spans="1:46" ht="14.25" customHeight="1" x14ac:dyDescent="0.2">
      <c r="A36" s="253" t="s">
        <v>202</v>
      </c>
      <c r="B36" s="155"/>
      <c r="C36" s="155"/>
      <c r="D36" s="155"/>
      <c r="E36" s="155"/>
      <c r="F36" s="155"/>
      <c r="G36" s="155"/>
      <c r="H36" s="155"/>
      <c r="I36" s="155"/>
      <c r="J36" s="155"/>
      <c r="K36" s="155"/>
      <c r="L36" s="155"/>
      <c r="M36" s="155"/>
      <c r="N36" s="155"/>
      <c r="O36" s="155"/>
      <c r="P36" s="155"/>
      <c r="Q36" s="155"/>
      <c r="R36" s="155"/>
      <c r="S36" s="155"/>
      <c r="T36" s="155"/>
      <c r="U36" s="155"/>
      <c r="V36" s="155"/>
      <c r="W36" s="119"/>
      <c r="X36" s="245" t="s">
        <v>32</v>
      </c>
      <c r="Y36" s="246"/>
    </row>
    <row r="37" spans="1:46" ht="18" hidden="1" customHeight="1" x14ac:dyDescent="0.2">
      <c r="A37" s="68"/>
      <c r="B37" s="19"/>
      <c r="F37" s="23"/>
      <c r="H37" s="23"/>
      <c r="I37" s="23"/>
      <c r="J37" s="23"/>
      <c r="K37" s="23"/>
      <c r="L37" s="23"/>
      <c r="M37" s="23"/>
      <c r="N37" s="23"/>
      <c r="O37" s="23"/>
      <c r="P37" s="23"/>
      <c r="Q37" s="23"/>
      <c r="R37" s="23"/>
      <c r="S37" s="23"/>
      <c r="T37" s="23"/>
      <c r="U37" s="23"/>
      <c r="V37" s="23"/>
      <c r="W37" s="23"/>
      <c r="X37" s="23"/>
      <c r="Y37" s="22"/>
      <c r="AB37" s="97" t="s">
        <v>278</v>
      </c>
      <c r="AC37" s="97"/>
      <c r="AD37" s="45" t="s">
        <v>32</v>
      </c>
    </row>
    <row r="38" spans="1:46" ht="3.95" hidden="1" customHeight="1" x14ac:dyDescent="0.2">
      <c r="A38" s="68"/>
      <c r="B38" s="32"/>
      <c r="C38" s="13"/>
      <c r="D38" s="13"/>
      <c r="E38" s="13"/>
      <c r="F38" s="13"/>
      <c r="G38" s="13"/>
      <c r="H38" s="13"/>
      <c r="I38" s="13"/>
      <c r="J38" s="13"/>
      <c r="K38" s="13"/>
      <c r="L38" s="32"/>
      <c r="M38" s="32"/>
      <c r="N38" s="32"/>
      <c r="O38" s="32"/>
      <c r="P38" s="32"/>
      <c r="Q38" s="32"/>
      <c r="R38" s="32"/>
      <c r="S38" s="32"/>
      <c r="T38" s="32"/>
      <c r="U38" s="32"/>
      <c r="V38" s="32"/>
      <c r="W38" s="32"/>
      <c r="X38" s="32"/>
      <c r="Y38" s="33"/>
    </row>
    <row r="39" spans="1:46" ht="14.25" customHeight="1" x14ac:dyDescent="0.2">
      <c r="A39" s="14" t="s">
        <v>39</v>
      </c>
      <c r="B39" s="34"/>
      <c r="C39" s="34"/>
      <c r="D39" s="34"/>
      <c r="E39" s="34"/>
      <c r="F39" s="34"/>
      <c r="Y39" s="8"/>
      <c r="AE39" s="105"/>
    </row>
    <row r="40" spans="1:46" ht="14.25" customHeight="1" x14ac:dyDescent="0.2">
      <c r="A40" s="250" t="s">
        <v>193</v>
      </c>
      <c r="B40" s="251"/>
      <c r="C40" s="251"/>
      <c r="D40" s="251"/>
      <c r="E40" s="251"/>
      <c r="F40" s="251"/>
      <c r="G40" s="251"/>
      <c r="H40" s="251"/>
      <c r="I40" s="251"/>
      <c r="J40" s="251"/>
      <c r="K40" s="251"/>
      <c r="L40" s="251"/>
      <c r="M40" s="251"/>
      <c r="N40" s="251"/>
      <c r="O40" s="251"/>
      <c r="P40" s="251"/>
      <c r="Q40" s="251"/>
      <c r="R40" s="251"/>
      <c r="S40" s="252"/>
      <c r="T40" s="275" t="s">
        <v>40</v>
      </c>
      <c r="U40" s="275"/>
      <c r="V40" s="275"/>
      <c r="W40" s="266" t="s">
        <v>166</v>
      </c>
      <c r="X40" s="228" t="s">
        <v>199</v>
      </c>
      <c r="Y40" s="229"/>
      <c r="AB40" s="62"/>
      <c r="AC40" s="62"/>
      <c r="AD40" s="62"/>
      <c r="AE40" s="20" t="s">
        <v>151</v>
      </c>
      <c r="AG40" s="80"/>
      <c r="AH40" s="80"/>
      <c r="AI40" s="80"/>
      <c r="AJ40" s="80"/>
    </row>
    <row r="41" spans="1:46" s="23" customFormat="1" ht="24" customHeight="1" x14ac:dyDescent="0.25">
      <c r="A41" s="271" t="s">
        <v>26</v>
      </c>
      <c r="B41" s="272"/>
      <c r="C41" s="272"/>
      <c r="D41" s="272"/>
      <c r="E41" s="272"/>
      <c r="F41" s="272"/>
      <c r="G41" s="272"/>
      <c r="H41" s="272"/>
      <c r="I41" s="272"/>
      <c r="J41" s="272"/>
      <c r="K41" s="273" t="s">
        <v>41</v>
      </c>
      <c r="L41" s="273"/>
      <c r="M41" s="273"/>
      <c r="N41" s="273"/>
      <c r="O41" s="273"/>
      <c r="P41" s="273"/>
      <c r="Q41" s="273"/>
      <c r="R41" s="273"/>
      <c r="S41" s="273"/>
      <c r="T41" s="275"/>
      <c r="U41" s="275"/>
      <c r="V41" s="275"/>
      <c r="W41" s="266"/>
      <c r="X41" s="196"/>
      <c r="Y41" s="198"/>
      <c r="Z41" s="1"/>
      <c r="AA41" s="1"/>
      <c r="AE41" s="106" t="s">
        <v>117</v>
      </c>
      <c r="AF41" s="92"/>
      <c r="AG41" s="162" t="s">
        <v>87</v>
      </c>
      <c r="AH41" s="163"/>
      <c r="AI41" s="163"/>
      <c r="AJ41" s="163"/>
      <c r="AK41" s="1"/>
      <c r="AL41" s="1"/>
    </row>
    <row r="42" spans="1:46" ht="14.25" customHeight="1" x14ac:dyDescent="0.25">
      <c r="A42" s="247" t="s">
        <v>42</v>
      </c>
      <c r="B42" s="248"/>
      <c r="C42" s="248"/>
      <c r="D42" s="248"/>
      <c r="E42" s="248"/>
      <c r="F42" s="248"/>
      <c r="G42" s="248"/>
      <c r="H42" s="248"/>
      <c r="I42" s="248"/>
      <c r="J42" s="249"/>
      <c r="K42" s="171" t="str">
        <f>AR42</f>
        <v>-</v>
      </c>
      <c r="L42" s="172"/>
      <c r="M42" s="172"/>
      <c r="N42" s="172"/>
      <c r="O42" s="172"/>
      <c r="P42" s="172"/>
      <c r="Q42" s="172"/>
      <c r="R42" s="172"/>
      <c r="S42" s="173"/>
      <c r="T42" s="187"/>
      <c r="U42" s="187"/>
      <c r="V42" s="187"/>
      <c r="W42" s="108" t="str">
        <f>AT42</f>
        <v>3.00</v>
      </c>
      <c r="X42" s="230"/>
      <c r="Y42" s="231"/>
      <c r="AB42" s="62"/>
      <c r="AC42" s="62"/>
      <c r="AD42" s="62"/>
      <c r="AE42" s="105" t="s">
        <v>148</v>
      </c>
      <c r="AF42" s="92"/>
      <c r="AG42" s="162" t="s">
        <v>139</v>
      </c>
      <c r="AH42" s="163"/>
      <c r="AI42" s="163"/>
      <c r="AJ42" s="163"/>
      <c r="AN42" s="1" t="s">
        <v>79</v>
      </c>
      <c r="AP42" s="1" t="str">
        <f>IF(A20=A92,"Belaidžio interneto pakuotė",AN42)</f>
        <v xml:space="preserve"> </v>
      </c>
      <c r="AR42" s="1" t="str">
        <f>IF(A20=A92,"Huawei E5186","-")</f>
        <v>-</v>
      </c>
      <c r="AT42" s="1" t="str">
        <f>IF(A20=A92,3,IF(ISERROR((VLOOKUP($A$42,$C$116:$F$120,4,FALSE))),"",VLOOKUP($A$42,$C$116:$F$120,4,FALSE)))</f>
        <v>3.00</v>
      </c>
    </row>
    <row r="43" spans="1:46" ht="14.25" customHeight="1" x14ac:dyDescent="0.2">
      <c r="A43" s="284"/>
      <c r="B43" s="284"/>
      <c r="C43" s="284"/>
      <c r="D43" s="284"/>
      <c r="E43" s="284"/>
      <c r="F43" s="284"/>
      <c r="G43" s="284"/>
      <c r="H43" s="284"/>
      <c r="I43" s="284"/>
      <c r="J43" s="284"/>
      <c r="K43" s="171" t="str">
        <f>AR43</f>
        <v>-</v>
      </c>
      <c r="L43" s="172"/>
      <c r="M43" s="172"/>
      <c r="N43" s="172"/>
      <c r="O43" s="172"/>
      <c r="P43" s="172"/>
      <c r="Q43" s="172"/>
      <c r="R43" s="172"/>
      <c r="S43" s="173"/>
      <c r="T43" s="187"/>
      <c r="U43" s="187"/>
      <c r="V43" s="187"/>
      <c r="W43" s="108"/>
      <c r="X43" s="169"/>
      <c r="Y43" s="170"/>
      <c r="AB43" s="62"/>
      <c r="AC43" s="62"/>
      <c r="AD43" s="62"/>
      <c r="AE43" s="106" t="s">
        <v>118</v>
      </c>
      <c r="AF43" s="93"/>
      <c r="AG43" s="92"/>
      <c r="AH43" s="92"/>
      <c r="AI43" s="92"/>
      <c r="AJ43" s="92"/>
      <c r="AR43" s="1" t="str">
        <f>IF(A20=A92,"Sagemcom F@st5360T","-")</f>
        <v>-</v>
      </c>
    </row>
    <row r="44" spans="1:46" ht="3.95" hidden="1" customHeight="1" x14ac:dyDescent="0.2">
      <c r="A44" s="181"/>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3"/>
      <c r="AB44" s="62"/>
      <c r="AC44" s="62"/>
      <c r="AD44" s="62"/>
      <c r="AE44" s="20" t="s">
        <v>152</v>
      </c>
      <c r="AF44" s="92"/>
      <c r="AG44" s="92"/>
      <c r="AH44" s="92"/>
      <c r="AI44" s="92"/>
      <c r="AJ44" s="92"/>
    </row>
    <row r="45" spans="1:46" ht="13.5" customHeight="1" x14ac:dyDescent="0.2">
      <c r="A45" s="60" t="s">
        <v>188</v>
      </c>
      <c r="B45" s="35"/>
      <c r="C45" s="35"/>
      <c r="D45" s="35"/>
      <c r="E45" s="35"/>
      <c r="F45" s="35"/>
      <c r="G45" s="35"/>
      <c r="H45" s="35"/>
      <c r="I45" s="35"/>
      <c r="J45" s="35"/>
      <c r="K45" s="35"/>
      <c r="L45" s="35"/>
      <c r="M45" s="35"/>
      <c r="N45" s="35"/>
      <c r="O45" s="35"/>
      <c r="P45" s="35"/>
      <c r="Q45" s="35"/>
      <c r="R45" s="35"/>
      <c r="S45" s="35"/>
      <c r="T45" s="35"/>
      <c r="U45" s="35"/>
      <c r="V45" s="35"/>
      <c r="W45" s="35"/>
      <c r="X45" s="35"/>
      <c r="Y45" s="63"/>
      <c r="AB45" s="62"/>
      <c r="AC45" s="62"/>
      <c r="AD45" s="62"/>
      <c r="AE45" s="106" t="s">
        <v>119</v>
      </c>
      <c r="AF45" s="92"/>
      <c r="AG45" s="92"/>
      <c r="AH45" s="92"/>
      <c r="AI45" s="92"/>
      <c r="AJ45" s="92"/>
    </row>
    <row r="46" spans="1:46" ht="3.95" hidden="1" customHeight="1" x14ac:dyDescent="0.2">
      <c r="A46" s="9"/>
      <c r="Y46" s="8"/>
      <c r="AB46" s="62"/>
      <c r="AC46" s="62"/>
      <c r="AD46" s="62"/>
      <c r="AE46" s="106" t="s">
        <v>120</v>
      </c>
      <c r="AF46" s="92"/>
      <c r="AG46" s="92"/>
      <c r="AH46" s="92"/>
      <c r="AI46" s="92"/>
      <c r="AJ46" s="92"/>
    </row>
    <row r="47" spans="1:46" ht="14.25" customHeight="1" x14ac:dyDescent="0.2">
      <c r="A47" s="250" t="s">
        <v>194</v>
      </c>
      <c r="B47" s="251"/>
      <c r="C47" s="251"/>
      <c r="D47" s="251"/>
      <c r="E47" s="251"/>
      <c r="F47" s="251"/>
      <c r="G47" s="251"/>
      <c r="H47" s="251"/>
      <c r="I47" s="251"/>
      <c r="J47" s="251"/>
      <c r="K47" s="251"/>
      <c r="L47" s="251"/>
      <c r="M47" s="251"/>
      <c r="N47" s="251"/>
      <c r="O47" s="251"/>
      <c r="P47" s="251"/>
      <c r="Q47" s="251"/>
      <c r="R47" s="251"/>
      <c r="S47" s="251"/>
      <c r="T47" s="251"/>
      <c r="U47" s="251"/>
      <c r="V47" s="251"/>
      <c r="W47" s="251"/>
      <c r="X47" s="251"/>
      <c r="Y47" s="252"/>
      <c r="AB47" s="62"/>
      <c r="AC47" s="62"/>
      <c r="AD47" s="62"/>
      <c r="AE47" s="20" t="s">
        <v>149</v>
      </c>
      <c r="AF47" s="93"/>
      <c r="AG47" s="81" t="s">
        <v>88</v>
      </c>
      <c r="AH47" s="82"/>
      <c r="AI47" s="83" t="s">
        <v>89</v>
      </c>
      <c r="AJ47" s="84"/>
    </row>
    <row r="48" spans="1:46" ht="24" customHeight="1" x14ac:dyDescent="0.2">
      <c r="A48" s="283" t="s">
        <v>210</v>
      </c>
      <c r="B48" s="185"/>
      <c r="C48" s="185"/>
      <c r="D48" s="185"/>
      <c r="E48" s="185"/>
      <c r="F48" s="185"/>
      <c r="G48" s="185"/>
      <c r="H48" s="185"/>
      <c r="I48" s="185"/>
      <c r="J48" s="186"/>
      <c r="K48" s="174" t="s">
        <v>208</v>
      </c>
      <c r="L48" s="175"/>
      <c r="M48" s="120" t="s">
        <v>136</v>
      </c>
      <c r="N48" s="174" t="s">
        <v>209</v>
      </c>
      <c r="O48" s="184"/>
      <c r="P48" s="184"/>
      <c r="Q48" s="175"/>
      <c r="R48" s="185" t="s">
        <v>211</v>
      </c>
      <c r="S48" s="185"/>
      <c r="T48" s="185"/>
      <c r="U48" s="185"/>
      <c r="V48" s="185"/>
      <c r="W48" s="185"/>
      <c r="X48" s="186"/>
      <c r="Y48" s="59" t="s">
        <v>10</v>
      </c>
      <c r="AB48" s="62"/>
      <c r="AC48" s="62"/>
      <c r="AD48" s="62"/>
      <c r="AE48" s="20" t="s">
        <v>240</v>
      </c>
      <c r="AF48" s="93"/>
      <c r="AG48" s="84"/>
      <c r="AH48" s="84" t="s">
        <v>174</v>
      </c>
      <c r="AI48" s="85" t="s">
        <v>90</v>
      </c>
      <c r="AJ48" s="86" t="s">
        <v>140</v>
      </c>
    </row>
    <row r="49" spans="1:40" ht="14.25" customHeight="1" x14ac:dyDescent="0.2">
      <c r="A49" s="118"/>
      <c r="B49" s="137" t="s">
        <v>130</v>
      </c>
      <c r="C49" s="137"/>
      <c r="D49" s="137"/>
      <c r="E49" s="137"/>
      <c r="F49" s="137"/>
      <c r="G49" s="137"/>
      <c r="H49" s="137"/>
      <c r="I49" s="137"/>
      <c r="J49" s="138"/>
      <c r="K49" s="139" t="str">
        <f>IF(OR(AB49=TRUE,AB49=1),99,"")</f>
        <v/>
      </c>
      <c r="L49" s="140"/>
      <c r="M49" s="121"/>
      <c r="N49" s="213" t="str">
        <f>IF(K49="","",(K49-(K49*M49/100)))</f>
        <v/>
      </c>
      <c r="O49" s="214"/>
      <c r="P49" s="214"/>
      <c r="Q49" s="215"/>
      <c r="R49" s="211" t="s">
        <v>279</v>
      </c>
      <c r="S49" s="211"/>
      <c r="T49" s="211"/>
      <c r="U49" s="211"/>
      <c r="V49" s="211"/>
      <c r="W49" s="211"/>
      <c r="X49" s="212"/>
      <c r="Y49" s="112"/>
      <c r="AB49" s="98" t="b">
        <v>0</v>
      </c>
      <c r="AC49" s="98"/>
      <c r="AD49" s="47" t="s">
        <v>25</v>
      </c>
      <c r="AE49" s="20" t="s">
        <v>241</v>
      </c>
      <c r="AF49" s="93"/>
      <c r="AG49" s="84"/>
      <c r="AH49" s="84"/>
      <c r="AI49" s="85" t="s">
        <v>91</v>
      </c>
      <c r="AJ49" s="86" t="s">
        <v>141</v>
      </c>
    </row>
    <row r="50" spans="1:40" ht="14.25" customHeight="1" x14ac:dyDescent="0.2">
      <c r="A50" s="118"/>
      <c r="B50" s="137" t="s">
        <v>135</v>
      </c>
      <c r="C50" s="137"/>
      <c r="D50" s="137"/>
      <c r="E50" s="137"/>
      <c r="F50" s="137"/>
      <c r="G50" s="137"/>
      <c r="H50" s="137"/>
      <c r="I50" s="137"/>
      <c r="J50" s="138"/>
      <c r="K50" s="139" t="str">
        <f>IF(OR(AB50=TRUE,AB50=1),99,"")</f>
        <v/>
      </c>
      <c r="L50" s="140"/>
      <c r="M50" s="121"/>
      <c r="N50" s="213" t="str">
        <f>IF(K50="","",(K50-(K50*M50/100)))</f>
        <v/>
      </c>
      <c r="O50" s="214"/>
      <c r="P50" s="214"/>
      <c r="Q50" s="215"/>
      <c r="R50" s="211" t="s">
        <v>280</v>
      </c>
      <c r="S50" s="211"/>
      <c r="T50" s="211"/>
      <c r="U50" s="211"/>
      <c r="V50" s="211"/>
      <c r="W50" s="211"/>
      <c r="X50" s="212"/>
      <c r="Y50" s="112"/>
      <c r="AB50" s="98" t="b">
        <v>0</v>
      </c>
      <c r="AC50" s="98"/>
      <c r="AD50" s="47" t="s">
        <v>20</v>
      </c>
      <c r="AE50" s="20" t="s">
        <v>242</v>
      </c>
      <c r="AF50" s="92"/>
      <c r="AG50" s="84"/>
      <c r="AH50" s="84"/>
      <c r="AI50" s="84"/>
      <c r="AJ50" s="84"/>
    </row>
    <row r="51" spans="1:40" ht="14.25" customHeight="1" x14ac:dyDescent="0.2">
      <c r="A51" s="118"/>
      <c r="B51" s="137" t="s">
        <v>19</v>
      </c>
      <c r="C51" s="137"/>
      <c r="D51" s="137"/>
      <c r="E51" s="137"/>
      <c r="F51" s="137"/>
      <c r="G51" s="137"/>
      <c r="H51" s="137"/>
      <c r="I51" s="137"/>
      <c r="J51" s="138"/>
      <c r="K51" s="139" t="str">
        <f>IF(OR(AB51=TRUE,AB51=1),99,"")</f>
        <v/>
      </c>
      <c r="L51" s="140"/>
      <c r="M51" s="121"/>
      <c r="N51" s="213" t="str">
        <f>IF(K51="","",(K51-(K51*M51/100)))</f>
        <v/>
      </c>
      <c r="O51" s="214"/>
      <c r="P51" s="214"/>
      <c r="Q51" s="215"/>
      <c r="R51" s="211" t="s">
        <v>281</v>
      </c>
      <c r="S51" s="211"/>
      <c r="T51" s="211"/>
      <c r="U51" s="211"/>
      <c r="V51" s="211"/>
      <c r="W51" s="211"/>
      <c r="X51" s="212"/>
      <c r="Y51" s="112"/>
      <c r="AB51" s="98" t="b">
        <v>0</v>
      </c>
      <c r="AC51" s="98"/>
      <c r="AD51" s="47" t="s">
        <v>19</v>
      </c>
      <c r="AE51" s="20" t="s">
        <v>121</v>
      </c>
      <c r="AF51" s="92"/>
      <c r="AG51" s="92"/>
      <c r="AH51" s="92"/>
      <c r="AI51" s="92"/>
      <c r="AJ51" s="92"/>
    </row>
    <row r="52" spans="1:40" ht="14.25" customHeight="1" x14ac:dyDescent="0.2">
      <c r="A52" s="118"/>
      <c r="B52" s="137" t="s">
        <v>214</v>
      </c>
      <c r="C52" s="137"/>
      <c r="D52" s="137"/>
      <c r="E52" s="137"/>
      <c r="F52" s="137"/>
      <c r="G52" s="137"/>
      <c r="H52" s="137"/>
      <c r="I52" s="137"/>
      <c r="J52" s="138"/>
      <c r="K52" s="318" t="str">
        <f>IF(AB52=TRUE,AN52,"")</f>
        <v/>
      </c>
      <c r="L52" s="318"/>
      <c r="M52" s="59"/>
      <c r="N52" s="319"/>
      <c r="O52" s="319"/>
      <c r="P52" s="319"/>
      <c r="Q52" s="319"/>
      <c r="R52" s="216" t="str">
        <f>IF(AB52=TRUE,"Rantelon Nelli­0727­50SMA­7m","")</f>
        <v/>
      </c>
      <c r="S52" s="216"/>
      <c r="T52" s="216"/>
      <c r="U52" s="216"/>
      <c r="V52" s="216"/>
      <c r="W52" s="216"/>
      <c r="X52" s="216"/>
      <c r="Y52" s="112"/>
      <c r="AB52" s="98" t="b">
        <v>0</v>
      </c>
      <c r="AC52" s="1" t="s">
        <v>214</v>
      </c>
      <c r="AD52" s="47"/>
      <c r="AE52" s="106" t="s">
        <v>243</v>
      </c>
      <c r="AF52" s="92"/>
      <c r="AG52" s="92"/>
      <c r="AH52" s="92"/>
      <c r="AI52" s="92"/>
      <c r="AJ52" s="92"/>
      <c r="AN52" s="1">
        <f>IF(B52=AC52,103.3,IF(B52=AC53,"7.00 /mėn.","3.50 /mėn."))</f>
        <v>103.3</v>
      </c>
    </row>
    <row r="53" spans="1:40" ht="14.25" customHeight="1" x14ac:dyDescent="0.2">
      <c r="A53" s="24" t="s">
        <v>108</v>
      </c>
      <c r="M53" s="155" t="str">
        <f>IF(AND(IF(AB53=1,TRUE,IF(AB53=TRUE,TRUE,FALSE))=TRUE,IF(AB54=1,TRUE,IF(AB54=TRUE,TRUE,FALSE))=FALSE),"12 mėn.",(IF(AND(IF(AB54=1,TRUE,IF(AB54=TRUE,TRUE,FALSE))=TRUE,IF(AB53=1,TRUE,IF(AB53=TRUE,TRUE,FALSE))=FALSE),"3 mėn."," ")))</f>
        <v xml:space="preserve"> </v>
      </c>
      <c r="N53" s="155"/>
      <c r="T53" s="35"/>
      <c r="U53" s="38"/>
      <c r="W53" s="35"/>
      <c r="X53" s="35"/>
      <c r="Y53" s="41"/>
      <c r="AB53" s="96"/>
      <c r="AC53" s="96" t="s">
        <v>212</v>
      </c>
      <c r="AD53" s="47" t="s">
        <v>17</v>
      </c>
      <c r="AE53" s="106" t="s">
        <v>150</v>
      </c>
      <c r="AF53" s="92"/>
      <c r="AG53" s="160" t="str">
        <f>"Užsisakykite iki "&amp;AJ49&amp;" lentelėje išvardintas paslaugas ir naudokitės jomis nurodytomis sąlygomis:"</f>
        <v>Užsisakykite iki 2012.09.30 lentelėje išvardintas paslaugas ir naudokitės jomis nurodytomis sąlygomis:</v>
      </c>
      <c r="AH53" s="160"/>
      <c r="AI53" s="160"/>
      <c r="AJ53" s="160"/>
    </row>
    <row r="54" spans="1:40" ht="14.25" customHeight="1" x14ac:dyDescent="0.2">
      <c r="A54" s="24" t="s">
        <v>21</v>
      </c>
      <c r="B54" s="35"/>
      <c r="C54" s="35"/>
      <c r="D54" s="35"/>
      <c r="E54" s="39"/>
      <c r="F54" s="35" t="s">
        <v>17</v>
      </c>
      <c r="G54" s="38"/>
      <c r="H54" s="39"/>
      <c r="I54" s="35" t="s">
        <v>18</v>
      </c>
      <c r="J54" s="35"/>
      <c r="K54" s="35"/>
      <c r="L54" s="31"/>
      <c r="M54" s="40"/>
      <c r="N54" s="40"/>
      <c r="O54" s="37"/>
      <c r="P54" s="37"/>
      <c r="Q54" s="37"/>
      <c r="R54" s="37"/>
      <c r="S54" s="39"/>
      <c r="T54" s="35"/>
      <c r="U54" s="38"/>
      <c r="V54" s="39"/>
      <c r="W54" s="35"/>
      <c r="X54" s="35"/>
      <c r="Y54" s="41"/>
      <c r="AA54" s="1" t="s">
        <v>282</v>
      </c>
      <c r="AB54" s="96" t="s">
        <v>283</v>
      </c>
      <c r="AC54" s="96" t="s">
        <v>213</v>
      </c>
      <c r="AD54" s="47" t="s">
        <v>18</v>
      </c>
      <c r="AE54" s="106" t="s">
        <v>122</v>
      </c>
      <c r="AF54" s="92"/>
      <c r="AG54" s="161"/>
      <c r="AH54" s="161"/>
      <c r="AI54" s="161"/>
      <c r="AJ54" s="161"/>
    </row>
    <row r="55" spans="1:40" ht="14.25" customHeight="1" x14ac:dyDescent="0.2">
      <c r="A55" s="24" t="s">
        <v>189</v>
      </c>
      <c r="B55" s="35"/>
      <c r="C55" s="35"/>
      <c r="D55" s="35"/>
      <c r="E55" s="66"/>
      <c r="F55" s="35"/>
      <c r="G55" s="35"/>
      <c r="H55" s="35"/>
      <c r="I55" s="35"/>
      <c r="J55" s="35"/>
      <c r="K55" s="35"/>
      <c r="L55" s="31"/>
      <c r="M55" s="40"/>
      <c r="N55" s="40"/>
      <c r="O55" s="37"/>
      <c r="P55" s="37"/>
      <c r="Q55" s="37"/>
      <c r="R55" s="37"/>
      <c r="T55" s="35"/>
      <c r="U55" s="38"/>
      <c r="W55" s="35"/>
      <c r="X55" s="35"/>
      <c r="Y55" s="41"/>
      <c r="AE55" s="106" t="s">
        <v>123</v>
      </c>
      <c r="AF55" s="92"/>
      <c r="AG55" s="164"/>
      <c r="AH55" s="180" t="s">
        <v>92</v>
      </c>
      <c r="AI55" s="180" t="s">
        <v>93</v>
      </c>
      <c r="AJ55" s="176" t="s">
        <v>94</v>
      </c>
    </row>
    <row r="56" spans="1:40" ht="14.25" customHeight="1" x14ac:dyDescent="0.2">
      <c r="A56" s="177" t="s">
        <v>190</v>
      </c>
      <c r="B56" s="178"/>
      <c r="C56" s="178"/>
      <c r="D56" s="178"/>
      <c r="E56" s="178"/>
      <c r="F56" s="178"/>
      <c r="G56" s="178"/>
      <c r="H56" s="178"/>
      <c r="I56" s="178"/>
      <c r="J56" s="178"/>
      <c r="K56" s="178"/>
      <c r="L56" s="178"/>
      <c r="M56" s="178"/>
      <c r="N56" s="178"/>
      <c r="O56" s="178"/>
      <c r="P56" s="178"/>
      <c r="Q56" s="178"/>
      <c r="R56" s="178"/>
      <c r="S56" s="178"/>
      <c r="T56" s="178"/>
      <c r="U56" s="178"/>
      <c r="V56" s="178"/>
      <c r="W56" s="178"/>
      <c r="X56" s="178"/>
      <c r="Y56" s="179"/>
      <c r="AB56" s="45"/>
      <c r="AC56" s="45"/>
      <c r="AD56" s="47"/>
      <c r="AE56" s="106" t="s">
        <v>124</v>
      </c>
      <c r="AF56" s="92"/>
      <c r="AG56" s="165"/>
      <c r="AH56" s="165"/>
      <c r="AI56" s="165"/>
      <c r="AJ56" s="176"/>
    </row>
    <row r="57" spans="1:40" ht="3.95" hidden="1" customHeight="1" x14ac:dyDescent="0.2">
      <c r="A57" s="208"/>
      <c r="B57" s="209"/>
      <c r="C57" s="209"/>
      <c r="D57" s="209"/>
      <c r="E57" s="209"/>
      <c r="F57" s="209"/>
      <c r="G57" s="209"/>
      <c r="H57" s="209"/>
      <c r="I57" s="209"/>
      <c r="J57" s="209"/>
      <c r="K57" s="209"/>
      <c r="L57" s="209"/>
      <c r="M57" s="209"/>
      <c r="N57" s="209"/>
      <c r="O57" s="209"/>
      <c r="P57" s="209"/>
      <c r="Q57" s="209"/>
      <c r="R57" s="209"/>
      <c r="S57" s="209"/>
      <c r="T57" s="209"/>
      <c r="U57" s="209"/>
      <c r="V57" s="209"/>
      <c r="W57" s="209"/>
      <c r="X57" s="209"/>
      <c r="Y57" s="210"/>
      <c r="AE57" s="106" t="s">
        <v>125</v>
      </c>
      <c r="AF57" s="92"/>
      <c r="AG57" s="164" t="s">
        <v>95</v>
      </c>
      <c r="AH57" s="188" t="s">
        <v>96</v>
      </c>
      <c r="AI57" s="180" t="e">
        <f>VLOOKUP('Užsakymo forma verslo planams'!$AH$48,'Užsakymo forma verslo planams'!$AM$3:$AP$10,2,FALSE)</f>
        <v>#N/A</v>
      </c>
      <c r="AJ57" s="166" t="s">
        <v>200</v>
      </c>
    </row>
    <row r="58" spans="1:40" ht="14.25" customHeight="1" x14ac:dyDescent="0.2">
      <c r="A58" s="42" t="s">
        <v>8</v>
      </c>
      <c r="B58" s="43"/>
      <c r="C58" s="43"/>
      <c r="D58" s="44"/>
      <c r="E58" s="44"/>
      <c r="F58" s="44"/>
      <c r="G58" s="44"/>
      <c r="H58" s="44"/>
      <c r="I58" s="44"/>
      <c r="J58" s="44"/>
      <c r="K58" s="44"/>
      <c r="L58" s="25"/>
      <c r="M58" s="25"/>
      <c r="N58" s="25"/>
      <c r="O58" s="25"/>
      <c r="P58" s="25"/>
      <c r="Q58" s="25"/>
      <c r="R58" s="25"/>
      <c r="S58" s="25"/>
      <c r="T58" s="25"/>
      <c r="U58" s="25"/>
      <c r="V58" s="25"/>
      <c r="W58" s="25"/>
      <c r="X58" s="25"/>
      <c r="Y58" s="26"/>
      <c r="AB58" s="45"/>
      <c r="AC58" s="45"/>
      <c r="AD58" s="45"/>
      <c r="AE58" s="106" t="s">
        <v>126</v>
      </c>
      <c r="AF58" s="92"/>
      <c r="AG58" s="165"/>
      <c r="AH58" s="189"/>
      <c r="AI58" s="165"/>
      <c r="AJ58" s="167"/>
    </row>
    <row r="59" spans="1:40" ht="33.75" customHeight="1" x14ac:dyDescent="0.2">
      <c r="A59" s="205" t="s">
        <v>285</v>
      </c>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7"/>
      <c r="AB59" s="45"/>
      <c r="AC59" s="45"/>
      <c r="AD59" s="45"/>
      <c r="AE59" s="106" t="s">
        <v>127</v>
      </c>
      <c r="AF59" s="92"/>
      <c r="AG59" s="90" t="s">
        <v>97</v>
      </c>
      <c r="AH59" s="107" t="s">
        <v>98</v>
      </c>
      <c r="AI59" s="91" t="s">
        <v>104</v>
      </c>
      <c r="AJ59" s="167"/>
    </row>
    <row r="60" spans="1:40" ht="32.25" customHeight="1" x14ac:dyDescent="0.2">
      <c r="A60" s="134"/>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6"/>
      <c r="AB60" s="45"/>
      <c r="AC60" s="45"/>
      <c r="AD60" s="45"/>
      <c r="AE60" s="106" t="s">
        <v>128</v>
      </c>
      <c r="AF60" s="92"/>
      <c r="AG60" s="90" t="s">
        <v>116</v>
      </c>
      <c r="AH60" s="107" t="e">
        <f>"HOSTEX Interneto svetainės talpinimo planas "&amp;""""&amp;VLOOKUP('Užsakymo forma verslo planams'!$AH$48,'Užsakymo forma verslo planams'!$AM$3:$AP$10,4,FALSE)&amp;""""</f>
        <v>#N/A</v>
      </c>
      <c r="AI60" s="91" t="s">
        <v>104</v>
      </c>
      <c r="AJ60" s="168"/>
    </row>
    <row r="61" spans="1:40" ht="92.25" hidden="1" customHeight="1" x14ac:dyDescent="0.2">
      <c r="A61" s="134"/>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6"/>
      <c r="AB61" s="45"/>
      <c r="AC61" s="45"/>
      <c r="AD61" s="45"/>
      <c r="AE61" s="105" t="s">
        <v>129</v>
      </c>
      <c r="AF61" s="92"/>
      <c r="AG61" s="102"/>
      <c r="AH61" s="87"/>
      <c r="AI61" s="103"/>
      <c r="AJ61" s="104"/>
    </row>
    <row r="62" spans="1:40" ht="18" customHeight="1" x14ac:dyDescent="0.2">
      <c r="A62" s="134" t="str">
        <f>IF(OR(AB32="",AB32="0",AB32=FALSE),"","Nuolaidos dydis automatiškai pratęstam naujam naudojimosi internetu laikotarpiui bus lygus "&amp;AB33 &amp;" proc. šiuo metu taikomos nuolaidos dydžiui")</f>
        <v/>
      </c>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6"/>
      <c r="AB62" s="45"/>
      <c r="AC62" s="45"/>
      <c r="AD62" s="45"/>
      <c r="AE62" s="105"/>
      <c r="AF62" s="92"/>
      <c r="AG62" s="102"/>
      <c r="AH62" s="87"/>
      <c r="AI62" s="103"/>
      <c r="AJ62" s="104"/>
    </row>
    <row r="63" spans="1:40" ht="23.1" customHeight="1" x14ac:dyDescent="0.2">
      <c r="A63" s="333" t="s">
        <v>234</v>
      </c>
      <c r="B63" s="334"/>
      <c r="C63" s="334"/>
      <c r="D63" s="334"/>
      <c r="E63" s="334"/>
      <c r="F63" s="334"/>
      <c r="G63" s="334"/>
      <c r="H63" s="334"/>
      <c r="I63" s="334"/>
      <c r="J63" s="334"/>
      <c r="K63" s="334"/>
      <c r="L63" s="334"/>
      <c r="M63" s="334"/>
      <c r="N63" s="334"/>
      <c r="O63" s="334"/>
      <c r="P63" s="334"/>
      <c r="Q63" s="334"/>
      <c r="R63" s="334"/>
      <c r="S63" s="334"/>
      <c r="T63" s="334"/>
      <c r="U63" s="334"/>
      <c r="V63" s="334"/>
      <c r="W63" s="334"/>
      <c r="X63" s="334"/>
      <c r="Y63" s="335"/>
      <c r="AA63" s="122"/>
      <c r="AB63" s="45"/>
      <c r="AC63" s="45"/>
      <c r="AD63" s="45"/>
      <c r="AE63" s="111" t="s">
        <v>156</v>
      </c>
      <c r="AF63" s="92"/>
      <c r="AG63" s="84"/>
      <c r="AH63" s="84"/>
      <c r="AI63" s="83"/>
      <c r="AJ63" s="84"/>
    </row>
    <row r="64" spans="1:40" ht="14.25" customHeight="1" x14ac:dyDescent="0.2">
      <c r="A64" s="202" t="s">
        <v>195</v>
      </c>
      <c r="B64" s="203"/>
      <c r="C64" s="203"/>
      <c r="D64" s="203"/>
      <c r="E64" s="203"/>
      <c r="F64" s="203"/>
      <c r="G64" s="203"/>
      <c r="H64" s="203"/>
      <c r="I64" s="203"/>
      <c r="J64" s="203"/>
      <c r="K64" s="203"/>
      <c r="L64" s="203"/>
      <c r="M64" s="203"/>
      <c r="N64" s="203"/>
      <c r="O64" s="203"/>
      <c r="P64" s="203"/>
      <c r="Q64" s="203"/>
      <c r="R64" s="203"/>
      <c r="S64" s="203"/>
      <c r="T64" s="203"/>
      <c r="U64" s="203"/>
      <c r="V64" s="203"/>
      <c r="W64" s="203"/>
      <c r="X64" s="203"/>
      <c r="Y64" s="204"/>
      <c r="AB64" s="45"/>
      <c r="AC64" s="45"/>
      <c r="AD64" s="45"/>
      <c r="AE64" s="110" t="s">
        <v>169</v>
      </c>
      <c r="AF64" s="92"/>
      <c r="AG64" s="84"/>
      <c r="AH64" s="84"/>
      <c r="AI64" s="83" t="s">
        <v>99</v>
      </c>
      <c r="AJ64" s="84"/>
    </row>
    <row r="65" spans="1:36" ht="24.75" customHeight="1" x14ac:dyDescent="0.2">
      <c r="A65" s="199" t="s">
        <v>196</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1"/>
      <c r="AB65" s="45"/>
      <c r="AC65" s="45"/>
      <c r="AD65" s="45"/>
      <c r="AE65" s="111" t="s">
        <v>157</v>
      </c>
      <c r="AF65" s="92"/>
      <c r="AG65" s="84"/>
      <c r="AH65" s="84"/>
      <c r="AI65" s="85" t="s">
        <v>100</v>
      </c>
      <c r="AJ65" s="89"/>
    </row>
    <row r="66" spans="1:36" ht="24.75" customHeight="1" x14ac:dyDescent="0.2">
      <c r="A66" s="134" t="s">
        <v>232</v>
      </c>
      <c r="B66" s="135"/>
      <c r="C66" s="135"/>
      <c r="D66" s="135"/>
      <c r="E66" s="135"/>
      <c r="F66" s="135"/>
      <c r="G66" s="135"/>
      <c r="H66" s="135"/>
      <c r="I66" s="135"/>
      <c r="J66" s="135"/>
      <c r="K66" s="135"/>
      <c r="L66" s="135"/>
      <c r="M66" s="135"/>
      <c r="N66" s="135"/>
      <c r="O66" s="135"/>
      <c r="P66" s="135"/>
      <c r="Q66" s="135"/>
      <c r="R66" s="135"/>
      <c r="S66" s="135"/>
      <c r="T66" s="135"/>
      <c r="U66" s="135"/>
      <c r="V66" s="135"/>
      <c r="W66" s="135"/>
      <c r="X66" s="135"/>
      <c r="Y66" s="136"/>
      <c r="AB66" s="45"/>
      <c r="AC66" s="45"/>
      <c r="AD66" s="45"/>
      <c r="AE66" s="110" t="s">
        <v>228</v>
      </c>
      <c r="AF66" s="92"/>
      <c r="AG66" s="84"/>
      <c r="AH66" s="84"/>
      <c r="AI66" s="85"/>
      <c r="AJ66" s="89"/>
    </row>
    <row r="67" spans="1:36" ht="14.25" customHeight="1" x14ac:dyDescent="0.2">
      <c r="A67" s="14" t="s">
        <v>9</v>
      </c>
      <c r="B67" s="71"/>
      <c r="C67" s="71"/>
      <c r="D67" s="71"/>
      <c r="E67" s="71"/>
      <c r="F67" s="71"/>
      <c r="G67" s="71"/>
      <c r="H67" s="71"/>
      <c r="I67" s="71"/>
      <c r="J67" s="71"/>
      <c r="K67" s="71"/>
      <c r="L67" s="71"/>
      <c r="M67" s="71"/>
      <c r="N67" s="71"/>
      <c r="O67" s="71"/>
      <c r="P67" s="71"/>
      <c r="Q67" s="71"/>
      <c r="R67" s="71"/>
      <c r="S67" s="71"/>
      <c r="T67" s="71"/>
      <c r="U67" s="71"/>
      <c r="V67" s="71"/>
      <c r="W67" s="71"/>
      <c r="X67" s="71"/>
      <c r="Y67" s="67"/>
      <c r="AB67" s="45"/>
      <c r="AC67" s="45"/>
      <c r="AD67" s="45"/>
      <c r="AE67" s="111"/>
      <c r="AF67" s="92"/>
      <c r="AG67" s="84"/>
      <c r="AH67" s="84"/>
      <c r="AI67" s="87" t="s">
        <v>101</v>
      </c>
      <c r="AJ67" s="84"/>
    </row>
    <row r="68" spans="1:36" ht="24.75" customHeight="1" x14ac:dyDescent="0.2">
      <c r="A68" s="134" t="s">
        <v>203</v>
      </c>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6"/>
      <c r="AB68" s="45"/>
      <c r="AC68" s="45"/>
      <c r="AD68" s="45"/>
      <c r="AE68" s="111" t="s">
        <v>158</v>
      </c>
      <c r="AF68" s="92"/>
      <c r="AG68" s="84"/>
      <c r="AH68" s="84"/>
      <c r="AI68" s="88" t="s">
        <v>197</v>
      </c>
      <c r="AJ68" s="92"/>
    </row>
    <row r="69" spans="1:36" ht="10.5" customHeight="1" x14ac:dyDescent="0.2">
      <c r="A69" s="134"/>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6"/>
      <c r="AB69" s="45"/>
      <c r="AC69" s="45"/>
      <c r="AD69" s="45"/>
      <c r="AE69" s="110" t="s">
        <v>177</v>
      </c>
      <c r="AF69" s="92"/>
      <c r="AG69" s="84"/>
      <c r="AH69" s="84"/>
    </row>
    <row r="70" spans="1:36" ht="14.25" customHeight="1" x14ac:dyDescent="0.2">
      <c r="A70" s="134" t="s">
        <v>137</v>
      </c>
      <c r="B70" s="135"/>
      <c r="C70" s="135"/>
      <c r="D70" s="135"/>
      <c r="E70" s="135"/>
      <c r="F70" s="135"/>
      <c r="G70" s="135"/>
      <c r="H70" s="135"/>
      <c r="I70" s="135"/>
      <c r="J70" s="135"/>
      <c r="K70" s="135"/>
      <c r="L70" s="135"/>
      <c r="M70" s="135"/>
      <c r="N70" s="135"/>
      <c r="O70" s="135"/>
      <c r="P70" s="135"/>
      <c r="Q70" s="135"/>
      <c r="R70" s="135"/>
      <c r="S70" s="135"/>
      <c r="T70" s="135"/>
      <c r="U70" s="135"/>
      <c r="V70" s="135"/>
      <c r="W70" s="135"/>
      <c r="X70" s="135"/>
      <c r="Y70" s="136"/>
      <c r="AB70" s="45"/>
      <c r="AC70" s="45"/>
      <c r="AD70" s="45"/>
      <c r="AE70" s="110" t="s">
        <v>229</v>
      </c>
      <c r="AF70" s="92"/>
      <c r="AG70" s="84"/>
      <c r="AH70" s="84"/>
    </row>
    <row r="71" spans="1:36" ht="14.25" hidden="1" customHeight="1" x14ac:dyDescent="0.2">
      <c r="A71" s="278" t="s">
        <v>172</v>
      </c>
      <c r="B71" s="279"/>
      <c r="C71" s="279"/>
      <c r="D71" s="279"/>
      <c r="E71" s="279"/>
      <c r="F71" s="279"/>
      <c r="G71" s="279"/>
      <c r="H71" s="279"/>
      <c r="I71" s="279"/>
      <c r="J71" s="279"/>
      <c r="K71" s="279"/>
      <c r="L71" s="279"/>
      <c r="M71" s="279"/>
      <c r="N71" s="279"/>
      <c r="O71" s="279"/>
      <c r="P71" s="279"/>
      <c r="Q71" s="279"/>
      <c r="R71" s="279"/>
      <c r="S71" s="279"/>
      <c r="T71" s="279"/>
      <c r="U71" s="279"/>
      <c r="V71" s="279"/>
      <c r="W71" s="279"/>
      <c r="X71" s="279"/>
      <c r="Y71" s="336"/>
      <c r="AB71" s="45"/>
      <c r="AC71" s="45"/>
      <c r="AD71" s="45"/>
      <c r="AE71" s="110" t="s">
        <v>170</v>
      </c>
      <c r="AF71" s="92"/>
      <c r="AG71" s="84"/>
      <c r="AH71" s="84"/>
    </row>
    <row r="72" spans="1:36" ht="15" customHeight="1" x14ac:dyDescent="0.2">
      <c r="A72" s="276" t="s">
        <v>0</v>
      </c>
      <c r="B72" s="218"/>
      <c r="C72" s="218"/>
      <c r="D72" s="218"/>
      <c r="E72" s="218"/>
      <c r="F72" s="218"/>
      <c r="G72" s="218"/>
      <c r="H72" s="218"/>
      <c r="I72" s="218"/>
      <c r="J72" s="218"/>
      <c r="K72" s="218"/>
      <c r="L72" s="219"/>
      <c r="M72" s="276" t="s">
        <v>11</v>
      </c>
      <c r="N72" s="218"/>
      <c r="O72" s="218"/>
      <c r="P72" s="218"/>
      <c r="Q72" s="218"/>
      <c r="R72" s="218"/>
      <c r="S72" s="218"/>
      <c r="T72" s="218"/>
      <c r="U72" s="218"/>
      <c r="V72" s="218"/>
      <c r="W72" s="218"/>
      <c r="X72" s="218"/>
      <c r="Y72" s="219"/>
      <c r="AB72" s="45"/>
      <c r="AC72" s="45"/>
      <c r="AD72" s="45"/>
      <c r="AE72" s="111" t="s">
        <v>159</v>
      </c>
      <c r="AF72" s="92"/>
      <c r="AG72" s="84"/>
      <c r="AH72" s="84"/>
    </row>
    <row r="73" spans="1:36" ht="18" customHeight="1" x14ac:dyDescent="0.2">
      <c r="A73" s="205"/>
      <c r="B73" s="206"/>
      <c r="C73" s="206"/>
      <c r="D73" s="206"/>
      <c r="E73" s="206"/>
      <c r="F73" s="206"/>
      <c r="G73" s="206"/>
      <c r="H73" s="206"/>
      <c r="I73" s="206"/>
      <c r="J73" s="206"/>
      <c r="K73" s="206"/>
      <c r="L73" s="277"/>
      <c r="M73" s="337" t="s">
        <v>286</v>
      </c>
      <c r="N73" s="338"/>
      <c r="O73" s="338"/>
      <c r="P73" s="338"/>
      <c r="Q73" s="338"/>
      <c r="R73" s="338"/>
      <c r="S73" s="338"/>
      <c r="T73" s="338"/>
      <c r="U73" s="338"/>
      <c r="V73" s="338"/>
      <c r="W73" s="338"/>
      <c r="X73" s="338"/>
      <c r="Y73" s="339"/>
      <c r="AB73" s="45"/>
      <c r="AC73" s="45"/>
      <c r="AD73" s="45"/>
      <c r="AE73" s="110" t="s">
        <v>230</v>
      </c>
      <c r="AF73" s="92"/>
      <c r="AG73" s="45"/>
      <c r="AH73" s="45"/>
    </row>
    <row r="74" spans="1:36" ht="6.75" customHeight="1" x14ac:dyDescent="0.2">
      <c r="A74" s="278"/>
      <c r="B74" s="279"/>
      <c r="C74" s="279"/>
      <c r="D74" s="279"/>
      <c r="E74" s="279"/>
      <c r="F74" s="279"/>
      <c r="G74" s="279"/>
      <c r="H74" s="279"/>
      <c r="I74" s="279"/>
      <c r="J74" s="279"/>
      <c r="K74" s="279"/>
      <c r="L74" s="280"/>
      <c r="M74" s="340"/>
      <c r="N74" s="341"/>
      <c r="O74" s="341"/>
      <c r="P74" s="341"/>
      <c r="Q74" s="341"/>
      <c r="R74" s="341"/>
      <c r="S74" s="341"/>
      <c r="T74" s="341"/>
      <c r="U74" s="341"/>
      <c r="V74" s="341"/>
      <c r="W74" s="341"/>
      <c r="X74" s="341"/>
      <c r="Y74" s="342"/>
      <c r="AB74" s="45"/>
      <c r="AC74" s="45"/>
      <c r="AD74" s="45"/>
      <c r="AE74" s="111" t="s">
        <v>160</v>
      </c>
    </row>
    <row r="75" spans="1:36" ht="13.5" customHeight="1" x14ac:dyDescent="0.2">
      <c r="AB75" s="45"/>
      <c r="AC75" s="45"/>
      <c r="AD75" s="45"/>
      <c r="AE75" s="110" t="s">
        <v>231</v>
      </c>
    </row>
    <row r="76" spans="1:36" ht="13.5" customHeight="1" x14ac:dyDescent="0.2">
      <c r="A76" s="70"/>
      <c r="B76" s="34"/>
      <c r="C76" s="34"/>
      <c r="D76" s="34"/>
      <c r="E76" s="34"/>
      <c r="F76" s="34"/>
      <c r="G76" s="34"/>
      <c r="H76" s="34"/>
      <c r="I76" s="34"/>
      <c r="J76" s="34"/>
      <c r="R76" s="34"/>
      <c r="S76" s="34"/>
      <c r="T76" s="34"/>
      <c r="U76" s="34"/>
      <c r="V76" s="34"/>
      <c r="W76" s="34"/>
      <c r="X76" s="34"/>
      <c r="Y76" s="34"/>
      <c r="AB76" s="45"/>
      <c r="AC76" s="45"/>
      <c r="AD76" s="45"/>
      <c r="AE76" s="20" t="s">
        <v>224</v>
      </c>
    </row>
    <row r="77" spans="1:36" ht="13.5" customHeight="1" x14ac:dyDescent="0.2">
      <c r="AB77" s="45"/>
      <c r="AC77" s="45"/>
      <c r="AD77" s="45"/>
      <c r="AE77" s="111" t="s">
        <v>161</v>
      </c>
    </row>
    <row r="78" spans="1:36" ht="13.5" customHeight="1" x14ac:dyDescent="0.2">
      <c r="V78" s="20"/>
      <c r="AE78" s="20" t="s">
        <v>225</v>
      </c>
    </row>
    <row r="79" spans="1:36" ht="13.5" customHeight="1" x14ac:dyDescent="0.2">
      <c r="AE79" s="111" t="s">
        <v>162</v>
      </c>
    </row>
    <row r="80" spans="1:36" ht="15" hidden="1" customHeight="1" x14ac:dyDescent="0.2">
      <c r="A80" s="64"/>
      <c r="B80" s="64"/>
      <c r="C80" s="64"/>
      <c r="D80" s="64"/>
      <c r="E80" s="64"/>
      <c r="F80" s="64"/>
      <c r="G80" s="64"/>
      <c r="H80" s="64"/>
      <c r="I80" s="64"/>
      <c r="J80" s="64"/>
      <c r="K80" s="64"/>
      <c r="L80" s="64"/>
      <c r="M80" s="64"/>
      <c r="N80" s="64"/>
      <c r="O80" s="64"/>
      <c r="P80" s="64"/>
      <c r="Q80" s="64"/>
      <c r="R80" s="64"/>
      <c r="S80" s="64"/>
      <c r="T80" s="64"/>
      <c r="U80" s="64"/>
      <c r="V80" s="64"/>
      <c r="W80" s="64"/>
      <c r="X80" s="64"/>
      <c r="AE80" s="111" t="s">
        <v>163</v>
      </c>
    </row>
    <row r="81" spans="1:44" ht="12" hidden="1" customHeight="1" x14ac:dyDescent="0.2">
      <c r="A81" s="144" t="s">
        <v>26</v>
      </c>
      <c r="B81" s="144"/>
      <c r="C81" s="144"/>
      <c r="D81" s="144"/>
      <c r="E81" s="144"/>
      <c r="F81" s="144"/>
      <c r="G81" s="144" t="s">
        <v>58</v>
      </c>
      <c r="H81" s="144"/>
      <c r="I81" s="144"/>
      <c r="J81" s="144" t="s">
        <v>49</v>
      </c>
      <c r="K81" s="144"/>
      <c r="L81" s="144"/>
      <c r="M81" s="145" t="s">
        <v>27</v>
      </c>
      <c r="N81" s="145"/>
      <c r="O81" s="145"/>
      <c r="P81" s="145" t="s">
        <v>75</v>
      </c>
      <c r="Q81" s="145"/>
      <c r="R81" s="145"/>
      <c r="S81" s="74" t="s">
        <v>61</v>
      </c>
      <c r="AE81" s="110" t="s">
        <v>168</v>
      </c>
    </row>
    <row r="82" spans="1:44" ht="12" hidden="1" customHeight="1" x14ac:dyDescent="0.2">
      <c r="A82" s="55" t="s">
        <v>174</v>
      </c>
      <c r="B82" s="56"/>
      <c r="C82" s="56"/>
      <c r="D82" s="56"/>
      <c r="E82" s="56"/>
      <c r="F82" s="56"/>
      <c r="G82" s="146" t="s">
        <v>79</v>
      </c>
      <c r="H82" s="147"/>
      <c r="I82" s="148"/>
      <c r="J82" s="1" t="s">
        <v>79</v>
      </c>
      <c r="M82" s="149" t="s">
        <v>79</v>
      </c>
      <c r="N82" s="149"/>
      <c r="O82" s="149"/>
      <c r="P82" s="149" t="s">
        <v>79</v>
      </c>
      <c r="Q82" s="149"/>
      <c r="R82" s="149"/>
      <c r="W82" s="20"/>
      <c r="X82" s="20"/>
      <c r="AE82" s="111" t="s">
        <v>164</v>
      </c>
      <c r="AG82" s="74"/>
      <c r="AH82" s="74"/>
      <c r="AI82" s="74"/>
      <c r="AJ82" s="74"/>
    </row>
    <row r="83" spans="1:44" s="74" customFormat="1" ht="12" hidden="1" customHeight="1" x14ac:dyDescent="0.2">
      <c r="A83" s="55" t="s">
        <v>173</v>
      </c>
      <c r="B83" s="56"/>
      <c r="C83" s="56"/>
      <c r="D83" s="56"/>
      <c r="E83" s="56"/>
      <c r="F83" s="56"/>
      <c r="G83" s="141"/>
      <c r="H83" s="142"/>
      <c r="I83" s="143"/>
      <c r="J83" s="141"/>
      <c r="K83" s="142"/>
      <c r="L83" s="143"/>
      <c r="M83" s="150" t="s">
        <v>73</v>
      </c>
      <c r="N83" s="149"/>
      <c r="O83" s="149"/>
      <c r="P83" s="149">
        <v>30</v>
      </c>
      <c r="Q83" s="149"/>
      <c r="R83" s="149"/>
      <c r="S83" s="76" t="s">
        <v>69</v>
      </c>
      <c r="AE83" s="20" t="s">
        <v>226</v>
      </c>
      <c r="AG83" s="1"/>
      <c r="AH83" s="1"/>
      <c r="AI83" s="1"/>
      <c r="AJ83" s="1"/>
    </row>
    <row r="84" spans="1:44" s="74" customFormat="1" ht="12" hidden="1" customHeight="1" x14ac:dyDescent="0.2">
      <c r="A84" s="55" t="s">
        <v>244</v>
      </c>
      <c r="B84" s="56"/>
      <c r="C84" s="56"/>
      <c r="D84" s="56"/>
      <c r="E84" s="56"/>
      <c r="F84" s="56"/>
      <c r="G84" s="141"/>
      <c r="H84" s="142"/>
      <c r="I84" s="143"/>
      <c r="J84" s="141"/>
      <c r="K84" s="142"/>
      <c r="L84" s="143"/>
      <c r="M84" s="150" t="s">
        <v>73</v>
      </c>
      <c r="N84" s="149"/>
      <c r="O84" s="149"/>
      <c r="P84" s="149">
        <v>30</v>
      </c>
      <c r="Q84" s="149"/>
      <c r="R84" s="149"/>
      <c r="S84" s="76" t="s">
        <v>69</v>
      </c>
      <c r="AE84" s="20" t="s">
        <v>227</v>
      </c>
      <c r="AG84" s="1"/>
      <c r="AH84" s="1"/>
      <c r="AI84" s="1"/>
      <c r="AJ84" s="1"/>
    </row>
    <row r="85" spans="1:44" ht="12" hidden="1" customHeight="1" x14ac:dyDescent="0.2">
      <c r="A85" s="55" t="s">
        <v>174</v>
      </c>
      <c r="B85" s="56"/>
      <c r="C85" s="56"/>
      <c r="D85" s="56"/>
      <c r="E85" s="56"/>
      <c r="F85" s="56"/>
      <c r="G85" s="141"/>
      <c r="H85" s="142"/>
      <c r="I85" s="143"/>
      <c r="J85" s="141"/>
      <c r="K85" s="142"/>
      <c r="L85" s="143"/>
      <c r="M85" s="150" t="s">
        <v>73</v>
      </c>
      <c r="N85" s="149"/>
      <c r="O85" s="149"/>
      <c r="P85" s="149">
        <v>50</v>
      </c>
      <c r="Q85" s="149"/>
      <c r="R85" s="149"/>
      <c r="S85" s="77" t="s">
        <v>69</v>
      </c>
      <c r="T85" s="75" t="s">
        <v>191</v>
      </c>
      <c r="AE85" s="110" t="s">
        <v>167</v>
      </c>
      <c r="AG85" s="75"/>
      <c r="AH85" s="75"/>
      <c r="AI85" s="75"/>
      <c r="AJ85" s="75"/>
    </row>
    <row r="86" spans="1:44" ht="12" hidden="1" customHeight="1" x14ac:dyDescent="0.2">
      <c r="A86" s="55" t="s">
        <v>245</v>
      </c>
      <c r="B86" s="56"/>
      <c r="C86" s="56"/>
      <c r="D86" s="56"/>
      <c r="E86" s="56"/>
      <c r="F86" s="56"/>
      <c r="G86" s="141"/>
      <c r="H86" s="142"/>
      <c r="I86" s="143"/>
      <c r="J86" s="141"/>
      <c r="K86" s="142"/>
      <c r="L86" s="143"/>
      <c r="M86" s="150" t="s">
        <v>73</v>
      </c>
      <c r="N86" s="149"/>
      <c r="O86" s="149"/>
      <c r="P86" s="149">
        <v>50</v>
      </c>
      <c r="Q86" s="149"/>
      <c r="R86" s="149"/>
      <c r="S86" s="77" t="s">
        <v>69</v>
      </c>
      <c r="T86" s="75" t="s">
        <v>191</v>
      </c>
      <c r="AE86" s="111" t="s">
        <v>165</v>
      </c>
      <c r="AG86" s="75"/>
      <c r="AH86" s="75"/>
      <c r="AI86" s="75"/>
      <c r="AJ86" s="75"/>
    </row>
    <row r="87" spans="1:44" ht="12" hidden="1" customHeight="1" x14ac:dyDescent="0.2">
      <c r="A87" s="55" t="s">
        <v>175</v>
      </c>
      <c r="B87" s="56"/>
      <c r="C87" s="56"/>
      <c r="D87" s="56"/>
      <c r="E87" s="56"/>
      <c r="F87" s="56"/>
      <c r="G87" s="141"/>
      <c r="H87" s="142"/>
      <c r="I87" s="143"/>
      <c r="J87" s="141"/>
      <c r="K87" s="142"/>
      <c r="L87" s="143"/>
      <c r="M87" s="150" t="s">
        <v>73</v>
      </c>
      <c r="N87" s="149"/>
      <c r="O87" s="149"/>
      <c r="P87" s="149">
        <v>70</v>
      </c>
      <c r="Q87" s="149"/>
      <c r="R87" s="149"/>
      <c r="S87" s="77" t="s">
        <v>69</v>
      </c>
      <c r="T87" s="21" t="s">
        <v>47</v>
      </c>
      <c r="U87" s="21"/>
      <c r="V87" s="21"/>
      <c r="W87" s="21"/>
      <c r="X87" s="21"/>
      <c r="Y87" s="21"/>
      <c r="Z87" s="21"/>
      <c r="AA87" s="21"/>
      <c r="AB87" s="21"/>
      <c r="AC87" s="21"/>
      <c r="AD87" s="21"/>
      <c r="AE87" s="110" t="s">
        <v>178</v>
      </c>
      <c r="AF87" s="21"/>
      <c r="AK87" s="21"/>
      <c r="AL87" s="21"/>
      <c r="AM87" s="21"/>
      <c r="AN87" s="21"/>
      <c r="AO87" s="21"/>
      <c r="AP87" s="21"/>
      <c r="AQ87" s="21"/>
      <c r="AR87" s="21"/>
    </row>
    <row r="88" spans="1:44" ht="12" hidden="1" customHeight="1" x14ac:dyDescent="0.2">
      <c r="A88" s="55" t="s">
        <v>246</v>
      </c>
      <c r="B88" s="56"/>
      <c r="C88" s="56"/>
      <c r="D88" s="56"/>
      <c r="E88" s="56"/>
      <c r="F88" s="56"/>
      <c r="G88" s="141"/>
      <c r="H88" s="142"/>
      <c r="I88" s="143"/>
      <c r="J88" s="141"/>
      <c r="K88" s="142"/>
      <c r="L88" s="143"/>
      <c r="M88" s="150" t="s">
        <v>73</v>
      </c>
      <c r="N88" s="149"/>
      <c r="O88" s="149"/>
      <c r="P88" s="149">
        <v>70</v>
      </c>
      <c r="Q88" s="149"/>
      <c r="R88" s="149"/>
      <c r="S88" s="77" t="s">
        <v>69</v>
      </c>
      <c r="T88" s="21" t="s">
        <v>47</v>
      </c>
      <c r="U88" s="21"/>
      <c r="V88" s="21"/>
      <c r="W88" s="21"/>
      <c r="X88" s="21"/>
      <c r="Y88" s="21"/>
      <c r="Z88" s="21"/>
      <c r="AA88" s="21"/>
      <c r="AB88" s="21"/>
      <c r="AC88" s="21"/>
      <c r="AD88" s="21"/>
      <c r="AE88" s="110"/>
      <c r="AF88" s="21"/>
      <c r="AK88" s="21"/>
      <c r="AL88" s="21"/>
      <c r="AM88" s="21"/>
      <c r="AN88" s="21"/>
      <c r="AO88" s="21"/>
      <c r="AP88" s="21"/>
      <c r="AQ88" s="21"/>
      <c r="AR88" s="21"/>
    </row>
    <row r="89" spans="1:44" ht="12" hidden="1" customHeight="1" x14ac:dyDescent="0.2">
      <c r="A89" s="55" t="s">
        <v>176</v>
      </c>
      <c r="B89" s="56"/>
      <c r="C89" s="56"/>
      <c r="D89" s="56"/>
      <c r="E89" s="56"/>
      <c r="F89" s="56"/>
      <c r="G89" s="141"/>
      <c r="H89" s="142"/>
      <c r="I89" s="143"/>
      <c r="J89" s="141"/>
      <c r="K89" s="142"/>
      <c r="L89" s="143"/>
      <c r="M89" s="150" t="s">
        <v>73</v>
      </c>
      <c r="N89" s="149"/>
      <c r="O89" s="149"/>
      <c r="P89" s="149">
        <v>90</v>
      </c>
      <c r="Q89" s="149"/>
      <c r="R89" s="149"/>
      <c r="S89" s="77" t="s">
        <v>69</v>
      </c>
      <c r="T89" s="21" t="s">
        <v>47</v>
      </c>
      <c r="U89" s="21"/>
      <c r="V89" s="21"/>
      <c r="W89" s="21"/>
      <c r="X89" s="21"/>
      <c r="Y89" s="21"/>
      <c r="Z89" s="21"/>
      <c r="AA89" s="21"/>
      <c r="AB89" s="21"/>
      <c r="AC89" s="21"/>
      <c r="AD89" s="21"/>
      <c r="AE89" s="111"/>
      <c r="AF89" s="21"/>
      <c r="AK89" s="21"/>
      <c r="AL89" s="21"/>
      <c r="AM89" s="21"/>
      <c r="AN89" s="21"/>
      <c r="AO89" s="21"/>
      <c r="AP89" s="21"/>
      <c r="AQ89" s="21"/>
      <c r="AR89" s="21"/>
    </row>
    <row r="90" spans="1:44" ht="12" hidden="1" customHeight="1" x14ac:dyDescent="0.2">
      <c r="A90" s="55" t="s">
        <v>247</v>
      </c>
      <c r="B90" s="56"/>
      <c r="C90" s="56"/>
      <c r="D90" s="56"/>
      <c r="E90" s="56"/>
      <c r="F90" s="56"/>
      <c r="G90" s="141"/>
      <c r="H90" s="142"/>
      <c r="I90" s="143"/>
      <c r="J90" s="141"/>
      <c r="K90" s="142"/>
      <c r="L90" s="143"/>
      <c r="M90" s="150" t="s">
        <v>73</v>
      </c>
      <c r="N90" s="149"/>
      <c r="O90" s="149"/>
      <c r="P90" s="149">
        <v>90</v>
      </c>
      <c r="Q90" s="149"/>
      <c r="R90" s="149"/>
      <c r="S90" s="77" t="s">
        <v>69</v>
      </c>
      <c r="T90" s="21" t="s">
        <v>47</v>
      </c>
      <c r="U90" s="21"/>
      <c r="V90" s="21"/>
      <c r="W90" s="21"/>
      <c r="X90" s="21"/>
      <c r="Y90" s="21"/>
      <c r="Z90" s="21"/>
      <c r="AA90" s="21"/>
      <c r="AB90" s="21"/>
      <c r="AC90" s="21"/>
      <c r="AD90" s="21"/>
      <c r="AE90" s="111"/>
      <c r="AF90" s="21"/>
      <c r="AK90" s="21"/>
      <c r="AL90" s="21"/>
      <c r="AM90" s="21"/>
      <c r="AN90" s="21"/>
      <c r="AO90" s="21"/>
      <c r="AP90" s="21"/>
      <c r="AQ90" s="21"/>
      <c r="AR90" s="21"/>
    </row>
    <row r="91" spans="1:44" ht="12" hidden="1" customHeight="1" x14ac:dyDescent="0.2">
      <c r="A91" s="55" t="s">
        <v>206</v>
      </c>
      <c r="B91" s="56"/>
      <c r="C91" s="56"/>
      <c r="D91" s="56"/>
      <c r="E91" s="56"/>
      <c r="F91" s="56"/>
      <c r="G91" s="141"/>
      <c r="H91" s="142"/>
      <c r="I91" s="143"/>
      <c r="J91" s="141"/>
      <c r="K91" s="142"/>
      <c r="L91" s="143"/>
      <c r="M91" s="150" t="s">
        <v>72</v>
      </c>
      <c r="N91" s="149"/>
      <c r="O91" s="149"/>
      <c r="P91" s="149">
        <v>25</v>
      </c>
      <c r="Q91" s="149"/>
      <c r="R91" s="149"/>
      <c r="S91" s="77" t="s">
        <v>69</v>
      </c>
      <c r="T91" s="21" t="s">
        <v>47</v>
      </c>
      <c r="U91" s="21"/>
      <c r="V91" s="21"/>
      <c r="W91" s="21"/>
      <c r="X91" s="21"/>
      <c r="Y91" s="21"/>
      <c r="Z91" s="21"/>
      <c r="AA91" s="21"/>
      <c r="AB91" s="21"/>
      <c r="AC91" s="21"/>
      <c r="AD91" s="21"/>
      <c r="AE91" s="110"/>
      <c r="AF91" s="21"/>
      <c r="AK91" s="21"/>
      <c r="AL91" s="21"/>
      <c r="AM91" s="21"/>
      <c r="AN91" s="21"/>
      <c r="AO91" s="21"/>
      <c r="AP91" s="21"/>
      <c r="AQ91" s="21"/>
      <c r="AR91" s="21"/>
    </row>
    <row r="92" spans="1:44" ht="12" hidden="1" customHeight="1" x14ac:dyDescent="0.2">
      <c r="A92" s="55" t="s">
        <v>207</v>
      </c>
      <c r="B92" s="56"/>
      <c r="C92" s="56"/>
      <c r="D92" s="56"/>
      <c r="E92" s="56"/>
      <c r="F92" s="56"/>
      <c r="G92" s="141"/>
      <c r="H92" s="142"/>
      <c r="I92" s="143"/>
      <c r="J92" s="141"/>
      <c r="K92" s="142"/>
      <c r="L92" s="143"/>
      <c r="M92" s="150" t="s">
        <v>73</v>
      </c>
      <c r="N92" s="149"/>
      <c r="O92" s="149"/>
      <c r="P92" s="149">
        <v>35</v>
      </c>
      <c r="Q92" s="149"/>
      <c r="R92" s="149"/>
      <c r="S92" s="77" t="s">
        <v>69</v>
      </c>
      <c r="T92" s="21" t="s">
        <v>47</v>
      </c>
      <c r="U92" s="21"/>
      <c r="V92" s="21"/>
      <c r="W92" s="21"/>
      <c r="X92" s="21"/>
      <c r="Y92" s="21"/>
      <c r="Z92" s="21"/>
      <c r="AA92" s="21"/>
      <c r="AB92" s="21"/>
      <c r="AC92" s="21"/>
      <c r="AD92" s="21"/>
      <c r="AE92" s="20"/>
      <c r="AF92" s="21"/>
      <c r="AK92" s="21"/>
      <c r="AL92" s="21"/>
      <c r="AM92" s="21"/>
      <c r="AN92" s="21"/>
      <c r="AO92" s="21"/>
      <c r="AP92" s="21"/>
      <c r="AQ92" s="21"/>
      <c r="AR92" s="21"/>
    </row>
    <row r="93" spans="1:44" ht="12" hidden="1" customHeight="1" x14ac:dyDescent="0.2">
      <c r="A93" s="55" t="s">
        <v>215</v>
      </c>
      <c r="B93" s="56"/>
      <c r="C93" s="56"/>
      <c r="D93" s="56"/>
      <c r="E93" s="56"/>
      <c r="F93" s="56"/>
      <c r="G93" s="141"/>
      <c r="H93" s="142"/>
      <c r="I93" s="143"/>
      <c r="J93" s="141"/>
      <c r="K93" s="142"/>
      <c r="L93" s="143"/>
      <c r="M93" s="150" t="s">
        <v>72</v>
      </c>
      <c r="N93" s="149"/>
      <c r="O93" s="149"/>
      <c r="P93" s="149">
        <v>50</v>
      </c>
      <c r="Q93" s="149"/>
      <c r="R93" s="149"/>
      <c r="S93" s="77" t="s">
        <v>69</v>
      </c>
      <c r="T93" s="21" t="s">
        <v>47</v>
      </c>
      <c r="U93" s="21"/>
      <c r="V93" s="21"/>
      <c r="W93" s="21"/>
      <c r="X93" s="21"/>
      <c r="Y93" s="21"/>
      <c r="Z93" s="21"/>
      <c r="AA93" s="21"/>
      <c r="AB93" s="21"/>
      <c r="AC93" s="21"/>
      <c r="AD93" s="21"/>
      <c r="AE93" s="21"/>
      <c r="AF93" s="21"/>
      <c r="AK93" s="21"/>
      <c r="AL93" s="21"/>
      <c r="AM93" s="21"/>
      <c r="AN93" s="21"/>
      <c r="AO93" s="21"/>
      <c r="AP93" s="21"/>
      <c r="AQ93" s="21"/>
      <c r="AR93" s="21"/>
    </row>
    <row r="94" spans="1:44" ht="12" hidden="1" customHeight="1" x14ac:dyDescent="0.2">
      <c r="A94" s="55" t="s">
        <v>216</v>
      </c>
      <c r="B94" s="56"/>
      <c r="C94" s="56"/>
      <c r="D94" s="56"/>
      <c r="E94" s="56"/>
      <c r="F94" s="56"/>
      <c r="G94" s="141"/>
      <c r="H94" s="142"/>
      <c r="I94" s="143"/>
      <c r="J94" s="141"/>
      <c r="K94" s="142"/>
      <c r="L94" s="143"/>
      <c r="M94" s="150" t="s">
        <v>72</v>
      </c>
      <c r="N94" s="149"/>
      <c r="O94" s="149"/>
      <c r="P94" s="149">
        <v>70</v>
      </c>
      <c r="Q94" s="149"/>
      <c r="R94" s="149"/>
      <c r="S94" s="77" t="s">
        <v>69</v>
      </c>
      <c r="T94" s="21" t="s">
        <v>47</v>
      </c>
      <c r="U94" s="21"/>
      <c r="V94" s="21"/>
      <c r="W94" s="21"/>
      <c r="X94" s="21"/>
      <c r="Y94" s="21"/>
      <c r="Z94" s="21"/>
      <c r="AA94" s="21"/>
      <c r="AB94" s="21"/>
      <c r="AC94" s="21"/>
      <c r="AD94" s="21"/>
      <c r="AE94" s="21"/>
      <c r="AF94" s="21"/>
      <c r="AK94" s="21"/>
      <c r="AL94" s="21"/>
      <c r="AM94" s="21"/>
      <c r="AN94" s="21"/>
      <c r="AO94" s="21"/>
      <c r="AP94" s="21"/>
      <c r="AQ94" s="21"/>
      <c r="AR94" s="21"/>
    </row>
    <row r="95" spans="1:44" ht="12" hidden="1" customHeight="1" x14ac:dyDescent="0.2">
      <c r="A95" s="55" t="s">
        <v>239</v>
      </c>
      <c r="B95" s="56"/>
      <c r="C95" s="56"/>
      <c r="D95" s="56"/>
      <c r="E95" s="56"/>
      <c r="F95" s="56"/>
      <c r="G95" s="141"/>
      <c r="H95" s="142"/>
      <c r="I95" s="143"/>
      <c r="J95" s="141"/>
      <c r="K95" s="142"/>
      <c r="L95" s="143"/>
      <c r="M95" s="150" t="s">
        <v>73</v>
      </c>
      <c r="N95" s="149"/>
      <c r="O95" s="149"/>
      <c r="P95" s="149">
        <v>129</v>
      </c>
      <c r="Q95" s="149"/>
      <c r="R95" s="149"/>
      <c r="S95" s="77" t="s">
        <v>69</v>
      </c>
      <c r="T95" s="21"/>
      <c r="U95" s="21"/>
      <c r="V95" s="21"/>
      <c r="W95" s="21"/>
      <c r="X95" s="21"/>
      <c r="Y95" s="21"/>
      <c r="Z95" s="21"/>
      <c r="AA95" s="21"/>
      <c r="AB95" s="21"/>
      <c r="AC95" s="21"/>
      <c r="AD95" s="21"/>
      <c r="AE95" s="21"/>
      <c r="AF95" s="21"/>
      <c r="AK95" s="21"/>
      <c r="AL95" s="21"/>
      <c r="AM95" s="21"/>
      <c r="AN95" s="21"/>
      <c r="AO95" s="21"/>
      <c r="AP95" s="21"/>
      <c r="AQ95" s="21"/>
      <c r="AR95" s="21"/>
    </row>
    <row r="96" spans="1:44" ht="12" hidden="1" customHeight="1" x14ac:dyDescent="0.2">
      <c r="A96" s="55" t="s">
        <v>248</v>
      </c>
      <c r="B96" s="56"/>
      <c r="C96" s="56"/>
      <c r="D96" s="56"/>
      <c r="E96" s="56"/>
      <c r="F96" s="56"/>
      <c r="G96" s="141"/>
      <c r="H96" s="142"/>
      <c r="I96" s="143"/>
      <c r="J96" s="141"/>
      <c r="K96" s="142"/>
      <c r="L96" s="143"/>
      <c r="M96" s="150" t="s">
        <v>73</v>
      </c>
      <c r="N96" s="149"/>
      <c r="O96" s="149"/>
      <c r="P96" s="149">
        <v>129</v>
      </c>
      <c r="Q96" s="149"/>
      <c r="R96" s="149"/>
      <c r="S96" s="77" t="s">
        <v>69</v>
      </c>
      <c r="T96" s="21"/>
      <c r="U96" s="21"/>
      <c r="V96" s="21"/>
      <c r="W96" s="21"/>
      <c r="X96" s="21"/>
      <c r="Y96" s="21"/>
      <c r="Z96" s="21"/>
      <c r="AA96" s="21"/>
      <c r="AB96" s="21"/>
      <c r="AC96" s="21"/>
      <c r="AD96" s="21"/>
      <c r="AE96" s="21"/>
      <c r="AF96" s="21"/>
      <c r="AK96" s="21"/>
      <c r="AL96" s="21"/>
      <c r="AM96" s="21"/>
      <c r="AN96" s="21"/>
      <c r="AO96" s="21"/>
      <c r="AP96" s="21"/>
      <c r="AQ96" s="21"/>
      <c r="AR96" s="21"/>
    </row>
    <row r="97" spans="1:44" ht="12" hidden="1" customHeight="1" x14ac:dyDescent="0.2">
      <c r="A97" s="55" t="s">
        <v>50</v>
      </c>
      <c r="B97" s="56"/>
      <c r="C97" s="56"/>
      <c r="D97" s="56"/>
      <c r="E97" s="56"/>
      <c r="F97" s="56"/>
      <c r="G97" s="141" t="s">
        <v>59</v>
      </c>
      <c r="H97" s="142"/>
      <c r="I97" s="143"/>
      <c r="J97" s="141" t="s">
        <v>59</v>
      </c>
      <c r="K97" s="142"/>
      <c r="L97" s="143"/>
      <c r="M97" s="150" t="s">
        <v>72</v>
      </c>
      <c r="N97" s="149"/>
      <c r="O97" s="149"/>
      <c r="P97" s="149" t="s">
        <v>179</v>
      </c>
      <c r="Q97" s="149"/>
      <c r="R97" s="149"/>
      <c r="S97" s="76" t="s">
        <v>68</v>
      </c>
      <c r="T97" s="75" t="s">
        <v>191</v>
      </c>
      <c r="U97" s="75"/>
      <c r="V97" s="75"/>
      <c r="W97" s="75"/>
      <c r="X97" s="75"/>
      <c r="Y97" s="75"/>
      <c r="Z97" s="75"/>
      <c r="AA97" s="75"/>
      <c r="AB97" s="75"/>
      <c r="AC97" s="75"/>
      <c r="AD97" s="75"/>
      <c r="AE97" s="21"/>
      <c r="AF97" s="75"/>
      <c r="AG97" s="75"/>
      <c r="AH97" s="75"/>
      <c r="AI97" s="75"/>
      <c r="AJ97" s="75"/>
      <c r="AK97" s="75"/>
      <c r="AL97" s="75"/>
      <c r="AM97" s="75"/>
      <c r="AN97" s="75"/>
      <c r="AO97" s="75"/>
      <c r="AP97" s="75"/>
      <c r="AQ97" s="75"/>
      <c r="AR97" s="75"/>
    </row>
    <row r="98" spans="1:44" ht="12" hidden="1" customHeight="1" x14ac:dyDescent="0.2">
      <c r="A98" s="55" t="s">
        <v>138</v>
      </c>
      <c r="B98" s="56"/>
      <c r="C98" s="56"/>
      <c r="D98" s="56"/>
      <c r="E98" s="56"/>
      <c r="F98" s="56"/>
      <c r="G98" s="141" t="s">
        <v>59</v>
      </c>
      <c r="H98" s="142"/>
      <c r="I98" s="143"/>
      <c r="J98" s="141" t="s">
        <v>59</v>
      </c>
      <c r="K98" s="142"/>
      <c r="L98" s="143"/>
      <c r="M98" s="150" t="s">
        <v>72</v>
      </c>
      <c r="N98" s="149"/>
      <c r="O98" s="149"/>
      <c r="P98" s="149" t="s">
        <v>180</v>
      </c>
      <c r="Q98" s="149"/>
      <c r="R98" s="149"/>
      <c r="S98" s="76" t="s">
        <v>69</v>
      </c>
      <c r="T98" s="75" t="s">
        <v>191</v>
      </c>
      <c r="U98" s="75"/>
      <c r="V98" s="75"/>
      <c r="W98" s="75"/>
      <c r="X98" s="75"/>
      <c r="Y98" s="75"/>
      <c r="Z98" s="75"/>
      <c r="AA98" s="75"/>
      <c r="AB98" s="75"/>
      <c r="AC98" s="75"/>
      <c r="AD98" s="75"/>
      <c r="AE98" s="21"/>
      <c r="AF98" s="75"/>
      <c r="AG98" s="75"/>
      <c r="AH98" s="75"/>
      <c r="AI98" s="75"/>
      <c r="AJ98" s="75"/>
      <c r="AK98" s="75"/>
      <c r="AL98" s="75"/>
      <c r="AM98" s="75"/>
      <c r="AN98" s="75"/>
      <c r="AO98" s="75"/>
      <c r="AP98" s="75"/>
      <c r="AQ98" s="75"/>
      <c r="AR98" s="75"/>
    </row>
    <row r="99" spans="1:44" ht="12" hidden="1" customHeight="1" x14ac:dyDescent="0.2">
      <c r="A99" s="55" t="s">
        <v>51</v>
      </c>
      <c r="B99" s="56"/>
      <c r="C99" s="56"/>
      <c r="D99" s="56"/>
      <c r="E99" s="56"/>
      <c r="F99" s="56"/>
      <c r="G99" s="141" t="s">
        <v>153</v>
      </c>
      <c r="H99" s="142"/>
      <c r="I99" s="143"/>
      <c r="J99" s="141" t="s">
        <v>153</v>
      </c>
      <c r="K99" s="142"/>
      <c r="L99" s="143"/>
      <c r="M99" s="150" t="s">
        <v>72</v>
      </c>
      <c r="N99" s="149"/>
      <c r="O99" s="149"/>
      <c r="P99" s="149" t="s">
        <v>181</v>
      </c>
      <c r="Q99" s="149"/>
      <c r="R99" s="149"/>
      <c r="S99" s="77" t="s">
        <v>69</v>
      </c>
      <c r="T99" s="75" t="s">
        <v>191</v>
      </c>
      <c r="U99" s="75"/>
      <c r="V99" s="75"/>
      <c r="W99" s="75"/>
      <c r="X99" s="75"/>
      <c r="Y99" s="75"/>
      <c r="Z99" s="75"/>
      <c r="AA99" s="75"/>
      <c r="AB99" s="75"/>
      <c r="AC99" s="75"/>
      <c r="AD99" s="75"/>
      <c r="AE99" s="21"/>
      <c r="AF99" s="75"/>
      <c r="AG99" s="75"/>
      <c r="AH99" s="75"/>
      <c r="AI99" s="75"/>
      <c r="AJ99" s="75"/>
      <c r="AK99" s="75"/>
      <c r="AL99" s="75"/>
      <c r="AM99" s="75"/>
      <c r="AN99" s="75"/>
      <c r="AO99" s="75"/>
      <c r="AP99" s="75"/>
      <c r="AQ99" s="75"/>
      <c r="AR99" s="75"/>
    </row>
    <row r="100" spans="1:44" ht="12" hidden="1" customHeight="1" x14ac:dyDescent="0.2">
      <c r="A100" s="55" t="s">
        <v>52</v>
      </c>
      <c r="B100" s="56"/>
      <c r="C100" s="56"/>
      <c r="D100" s="56"/>
      <c r="E100" s="56"/>
      <c r="F100" s="56"/>
      <c r="G100" s="141" t="s">
        <v>154</v>
      </c>
      <c r="H100" s="142"/>
      <c r="I100" s="143"/>
      <c r="J100" s="141" t="s">
        <v>154</v>
      </c>
      <c r="K100" s="142"/>
      <c r="L100" s="143"/>
      <c r="M100" s="150" t="s">
        <v>72</v>
      </c>
      <c r="N100" s="149"/>
      <c r="O100" s="149"/>
      <c r="P100" s="149" t="s">
        <v>182</v>
      </c>
      <c r="Q100" s="149"/>
      <c r="R100" s="149"/>
      <c r="S100" s="77" t="s">
        <v>69</v>
      </c>
      <c r="T100" s="75" t="s">
        <v>191</v>
      </c>
      <c r="U100" s="75"/>
      <c r="V100" s="75"/>
      <c r="W100" s="75"/>
      <c r="X100" s="75"/>
      <c r="Y100" s="75"/>
      <c r="Z100" s="75"/>
      <c r="AA100" s="75"/>
      <c r="AB100" s="75"/>
      <c r="AC100" s="75"/>
      <c r="AD100" s="75"/>
      <c r="AE100" s="21"/>
      <c r="AF100" s="75"/>
      <c r="AG100" s="75"/>
      <c r="AH100" s="75"/>
      <c r="AI100" s="75"/>
      <c r="AJ100" s="75"/>
      <c r="AK100" s="75"/>
      <c r="AL100" s="75"/>
      <c r="AM100" s="75"/>
      <c r="AN100" s="75"/>
      <c r="AO100" s="75"/>
      <c r="AP100" s="75"/>
      <c r="AQ100" s="75"/>
      <c r="AR100" s="75"/>
    </row>
    <row r="101" spans="1:44" ht="12" hidden="1" customHeight="1" x14ac:dyDescent="0.2">
      <c r="A101" s="55" t="s">
        <v>53</v>
      </c>
      <c r="B101" s="56"/>
      <c r="C101" s="56"/>
      <c r="D101" s="56"/>
      <c r="E101" s="56"/>
      <c r="F101" s="56"/>
      <c r="G101" s="141" t="s">
        <v>155</v>
      </c>
      <c r="H101" s="142"/>
      <c r="I101" s="143"/>
      <c r="J101" s="141" t="s">
        <v>155</v>
      </c>
      <c r="K101" s="142"/>
      <c r="L101" s="143"/>
      <c r="M101" s="150" t="s">
        <v>72</v>
      </c>
      <c r="N101" s="149"/>
      <c r="O101" s="149"/>
      <c r="P101" s="149" t="s">
        <v>183</v>
      </c>
      <c r="Q101" s="149"/>
      <c r="R101" s="149"/>
      <c r="S101" s="77" t="s">
        <v>69</v>
      </c>
      <c r="T101" s="75" t="s">
        <v>191</v>
      </c>
      <c r="U101" s="75"/>
      <c r="V101" s="75"/>
      <c r="W101" s="75"/>
      <c r="X101" s="75"/>
      <c r="Y101" s="75"/>
      <c r="Z101" s="75"/>
      <c r="AA101" s="75"/>
      <c r="AB101" s="75"/>
      <c r="AC101" s="75"/>
      <c r="AD101" s="75"/>
      <c r="AE101" s="75"/>
      <c r="AF101" s="75"/>
      <c r="AG101" s="21"/>
      <c r="AH101" s="21"/>
      <c r="AI101" s="21"/>
      <c r="AJ101" s="21"/>
      <c r="AK101" s="75"/>
      <c r="AL101" s="75"/>
      <c r="AM101" s="75"/>
      <c r="AN101" s="75"/>
      <c r="AO101" s="75"/>
      <c r="AP101" s="75"/>
      <c r="AQ101" s="75"/>
      <c r="AR101" s="75"/>
    </row>
    <row r="102" spans="1:44" ht="12" hidden="1" customHeight="1" x14ac:dyDescent="0.2">
      <c r="A102" s="55" t="s">
        <v>54</v>
      </c>
      <c r="E102" s="20"/>
      <c r="G102" s="141" t="s">
        <v>62</v>
      </c>
      <c r="H102" s="142"/>
      <c r="I102" s="143"/>
      <c r="J102" s="141" t="s">
        <v>62</v>
      </c>
      <c r="K102" s="142"/>
      <c r="L102" s="143"/>
      <c r="M102" s="150" t="s">
        <v>73</v>
      </c>
      <c r="N102" s="149"/>
      <c r="O102" s="149"/>
      <c r="P102" s="149" t="s">
        <v>179</v>
      </c>
      <c r="Q102" s="149"/>
      <c r="R102" s="149"/>
      <c r="S102" s="76" t="s">
        <v>68</v>
      </c>
      <c r="T102" s="21" t="s">
        <v>47</v>
      </c>
      <c r="U102" s="21"/>
      <c r="V102" s="21"/>
      <c r="W102" s="21"/>
      <c r="X102" s="21"/>
      <c r="Y102" s="21"/>
      <c r="Z102" s="21"/>
      <c r="AA102" s="21"/>
      <c r="AB102" s="21"/>
      <c r="AC102" s="21"/>
      <c r="AD102" s="21"/>
      <c r="AE102" s="75"/>
      <c r="AF102" s="21"/>
      <c r="AG102" s="21"/>
      <c r="AH102" s="21"/>
      <c r="AI102" s="21"/>
      <c r="AJ102" s="21"/>
      <c r="AK102" s="21"/>
      <c r="AL102" s="21"/>
      <c r="AM102" s="21"/>
      <c r="AN102" s="21"/>
      <c r="AO102" s="21"/>
      <c r="AP102" s="21"/>
      <c r="AQ102" s="21"/>
      <c r="AR102" s="21"/>
    </row>
    <row r="103" spans="1:44" ht="12" hidden="1" customHeight="1" x14ac:dyDescent="0.2">
      <c r="A103" s="55" t="s">
        <v>142</v>
      </c>
      <c r="E103" s="20"/>
      <c r="G103" s="141" t="s">
        <v>62</v>
      </c>
      <c r="H103" s="142"/>
      <c r="I103" s="143"/>
      <c r="J103" s="141" t="s">
        <v>62</v>
      </c>
      <c r="K103" s="142"/>
      <c r="L103" s="143"/>
      <c r="M103" s="150" t="s">
        <v>73</v>
      </c>
      <c r="N103" s="149"/>
      <c r="O103" s="149"/>
      <c r="P103" s="149" t="s">
        <v>180</v>
      </c>
      <c r="Q103" s="149"/>
      <c r="R103" s="149"/>
      <c r="S103" s="76" t="s">
        <v>69</v>
      </c>
      <c r="T103" s="21" t="s">
        <v>47</v>
      </c>
      <c r="U103" s="21"/>
      <c r="V103" s="21"/>
      <c r="W103" s="21"/>
      <c r="X103" s="21"/>
      <c r="Y103" s="21"/>
      <c r="Z103" s="21"/>
      <c r="AA103" s="21"/>
      <c r="AB103" s="21"/>
      <c r="AC103" s="21"/>
      <c r="AD103" s="21"/>
      <c r="AE103" s="75"/>
      <c r="AF103" s="21"/>
      <c r="AG103" s="21"/>
      <c r="AH103" s="21"/>
      <c r="AI103" s="21"/>
      <c r="AJ103" s="21"/>
      <c r="AK103" s="21"/>
      <c r="AL103" s="21"/>
      <c r="AM103" s="21"/>
      <c r="AN103" s="21"/>
      <c r="AO103" s="21"/>
      <c r="AP103" s="21"/>
      <c r="AQ103" s="21"/>
      <c r="AR103" s="21"/>
    </row>
    <row r="104" spans="1:44" ht="12" hidden="1" customHeight="1" x14ac:dyDescent="0.2">
      <c r="A104" s="55" t="s">
        <v>55</v>
      </c>
      <c r="B104" s="56"/>
      <c r="C104" s="56"/>
      <c r="D104" s="56"/>
      <c r="E104" s="56"/>
      <c r="F104" s="56"/>
      <c r="G104" s="141" t="s">
        <v>63</v>
      </c>
      <c r="H104" s="142"/>
      <c r="I104" s="143"/>
      <c r="J104" s="141" t="s">
        <v>63</v>
      </c>
      <c r="K104" s="142"/>
      <c r="L104" s="143"/>
      <c r="M104" s="150" t="s">
        <v>72</v>
      </c>
      <c r="N104" s="149"/>
      <c r="O104" s="149"/>
      <c r="P104" s="149" t="s">
        <v>181</v>
      </c>
      <c r="Q104" s="149"/>
      <c r="R104" s="149"/>
      <c r="S104" s="77" t="s">
        <v>69</v>
      </c>
      <c r="T104" s="21" t="s">
        <v>47</v>
      </c>
      <c r="U104" s="21"/>
      <c r="V104" s="21"/>
      <c r="W104" s="21"/>
      <c r="X104" s="21"/>
      <c r="Y104" s="21"/>
      <c r="Z104" s="21"/>
      <c r="AA104" s="21"/>
      <c r="AB104" s="21"/>
      <c r="AC104" s="21"/>
      <c r="AD104" s="21"/>
      <c r="AE104" s="75"/>
      <c r="AF104" s="21"/>
      <c r="AG104" s="21"/>
      <c r="AH104" s="21"/>
      <c r="AI104" s="21"/>
      <c r="AJ104" s="21"/>
      <c r="AK104" s="21"/>
      <c r="AL104" s="21"/>
      <c r="AM104" s="21"/>
      <c r="AN104" s="21"/>
      <c r="AO104" s="21"/>
      <c r="AP104" s="21"/>
      <c r="AQ104" s="21"/>
      <c r="AR104" s="21"/>
    </row>
    <row r="105" spans="1:44" ht="12" hidden="1" customHeight="1" x14ac:dyDescent="0.2">
      <c r="A105" s="55" t="s">
        <v>56</v>
      </c>
      <c r="B105" s="56"/>
      <c r="C105" s="56"/>
      <c r="D105" s="56"/>
      <c r="E105" s="56"/>
      <c r="F105" s="56"/>
      <c r="G105" s="141" t="s">
        <v>64</v>
      </c>
      <c r="H105" s="142"/>
      <c r="I105" s="143"/>
      <c r="J105" s="141" t="s">
        <v>64</v>
      </c>
      <c r="K105" s="142"/>
      <c r="L105" s="143"/>
      <c r="M105" s="150" t="s">
        <v>73</v>
      </c>
      <c r="N105" s="149"/>
      <c r="O105" s="149"/>
      <c r="P105" s="149" t="s">
        <v>182</v>
      </c>
      <c r="Q105" s="149"/>
      <c r="R105" s="149"/>
      <c r="S105" s="77" t="s">
        <v>69</v>
      </c>
      <c r="T105" s="21" t="s">
        <v>47</v>
      </c>
      <c r="U105" s="21"/>
      <c r="V105" s="21"/>
      <c r="W105" s="21"/>
      <c r="X105" s="21"/>
      <c r="Y105" s="21"/>
      <c r="Z105" s="21"/>
      <c r="AA105" s="21"/>
      <c r="AB105" s="21"/>
      <c r="AC105" s="21"/>
      <c r="AD105" s="21"/>
      <c r="AE105" s="75"/>
      <c r="AF105" s="21"/>
      <c r="AG105" s="21"/>
      <c r="AH105" s="21"/>
      <c r="AI105" s="21"/>
      <c r="AJ105" s="21"/>
      <c r="AK105" s="21"/>
      <c r="AL105" s="21"/>
      <c r="AM105" s="21"/>
      <c r="AN105" s="21"/>
      <c r="AO105" s="21"/>
      <c r="AP105" s="21"/>
      <c r="AQ105" s="21"/>
      <c r="AR105" s="21"/>
    </row>
    <row r="106" spans="1:44" ht="12" hidden="1" customHeight="1" x14ac:dyDescent="0.2">
      <c r="A106" s="55" t="s">
        <v>57</v>
      </c>
      <c r="B106" s="56"/>
      <c r="C106" s="56"/>
      <c r="D106" s="56"/>
      <c r="E106" s="56"/>
      <c r="F106" s="56"/>
      <c r="G106" s="141" t="s">
        <v>65</v>
      </c>
      <c r="H106" s="142"/>
      <c r="I106" s="143"/>
      <c r="J106" s="141" t="s">
        <v>65</v>
      </c>
      <c r="K106" s="142"/>
      <c r="L106" s="143"/>
      <c r="M106" s="150" t="s">
        <v>72</v>
      </c>
      <c r="N106" s="149"/>
      <c r="O106" s="149"/>
      <c r="P106" s="149" t="s">
        <v>183</v>
      </c>
      <c r="Q106" s="149"/>
      <c r="R106" s="149"/>
      <c r="S106" s="77" t="s">
        <v>69</v>
      </c>
      <c r="T106" s="21" t="s">
        <v>47</v>
      </c>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row>
    <row r="107" spans="1:44" ht="12" hidden="1" customHeight="1" x14ac:dyDescent="0.2">
      <c r="A107" s="55" t="s">
        <v>30</v>
      </c>
      <c r="B107" s="56"/>
      <c r="C107" s="56"/>
      <c r="D107" s="56"/>
      <c r="E107" s="56"/>
      <c r="F107" s="56"/>
      <c r="G107" s="141" t="s">
        <v>59</v>
      </c>
      <c r="H107" s="142"/>
      <c r="I107" s="143"/>
      <c r="J107" s="141" t="s">
        <v>60</v>
      </c>
      <c r="K107" s="142"/>
      <c r="L107" s="143"/>
      <c r="M107" s="150" t="s">
        <v>73</v>
      </c>
      <c r="N107" s="149"/>
      <c r="O107" s="149"/>
      <c r="P107" s="149" t="s">
        <v>184</v>
      </c>
      <c r="Q107" s="149"/>
      <c r="R107" s="149"/>
      <c r="S107" s="77" t="s">
        <v>69</v>
      </c>
      <c r="T107" s="75" t="s">
        <v>85</v>
      </c>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row>
    <row r="108" spans="1:44" ht="12" hidden="1" customHeight="1" x14ac:dyDescent="0.2">
      <c r="A108" s="55" t="s">
        <v>30</v>
      </c>
      <c r="E108" s="20"/>
      <c r="G108" s="141" t="s">
        <v>66</v>
      </c>
      <c r="H108" s="142"/>
      <c r="I108" s="143"/>
      <c r="J108" s="141" t="s">
        <v>60</v>
      </c>
      <c r="K108" s="142"/>
      <c r="L108" s="143"/>
      <c r="M108" s="150" t="s">
        <v>72</v>
      </c>
      <c r="N108" s="149"/>
      <c r="O108" s="149"/>
      <c r="P108" s="149" t="s">
        <v>185</v>
      </c>
      <c r="Q108" s="149"/>
      <c r="R108" s="149"/>
      <c r="S108" s="77" t="s">
        <v>69</v>
      </c>
      <c r="T108" s="21" t="s">
        <v>78</v>
      </c>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row>
    <row r="109" spans="1:44" ht="12" hidden="1" customHeight="1" x14ac:dyDescent="0.2">
      <c r="A109" s="55" t="s">
        <v>30</v>
      </c>
      <c r="B109" s="56"/>
      <c r="C109" s="56"/>
      <c r="D109" s="56"/>
      <c r="E109" s="56"/>
      <c r="F109" s="56"/>
      <c r="G109" s="141" t="s">
        <v>60</v>
      </c>
      <c r="H109" s="142"/>
      <c r="I109" s="143"/>
      <c r="J109" s="141" t="s">
        <v>60</v>
      </c>
      <c r="K109" s="142"/>
      <c r="L109" s="143"/>
      <c r="M109" s="150" t="s">
        <v>73</v>
      </c>
      <c r="N109" s="149"/>
      <c r="O109" s="149"/>
      <c r="P109" s="149" t="s">
        <v>186</v>
      </c>
      <c r="Q109" s="149"/>
      <c r="R109" s="149"/>
      <c r="S109" s="77" t="s">
        <v>69</v>
      </c>
      <c r="T109" s="21" t="s">
        <v>78</v>
      </c>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row>
    <row r="110" spans="1:44" ht="12" hidden="1" customHeight="1" x14ac:dyDescent="0.2">
      <c r="A110" s="55" t="s">
        <v>30</v>
      </c>
      <c r="B110" s="56"/>
      <c r="C110" s="56"/>
      <c r="D110" s="56"/>
      <c r="E110" s="56"/>
      <c r="F110" s="56"/>
      <c r="G110" s="141" t="s">
        <v>67</v>
      </c>
      <c r="H110" s="142"/>
      <c r="I110" s="143"/>
      <c r="J110" s="141" t="s">
        <v>67</v>
      </c>
      <c r="K110" s="142"/>
      <c r="L110" s="143"/>
      <c r="M110" s="150" t="s">
        <v>72</v>
      </c>
      <c r="N110" s="149"/>
      <c r="O110" s="149"/>
      <c r="P110" s="149" t="s">
        <v>187</v>
      </c>
      <c r="Q110" s="149"/>
      <c r="R110" s="149"/>
      <c r="S110" s="77" t="s">
        <v>69</v>
      </c>
      <c r="T110" s="21" t="s">
        <v>78</v>
      </c>
      <c r="U110" s="21"/>
      <c r="V110" s="21"/>
      <c r="W110" s="21"/>
      <c r="X110" s="21"/>
      <c r="Y110" s="21"/>
      <c r="Z110" s="21"/>
      <c r="AA110" s="21"/>
      <c r="AB110" s="21"/>
      <c r="AC110" s="21"/>
      <c r="AD110" s="21"/>
      <c r="AE110" s="21"/>
      <c r="AF110" s="21"/>
      <c r="AK110" s="21"/>
      <c r="AL110" s="21"/>
      <c r="AM110" s="21"/>
      <c r="AN110" s="21"/>
      <c r="AO110" s="21"/>
      <c r="AP110" s="21"/>
      <c r="AQ110" s="21"/>
      <c r="AR110" s="21"/>
    </row>
    <row r="111" spans="1:44" ht="12" hidden="1" customHeight="1" x14ac:dyDescent="0.2">
      <c r="AE111" s="21"/>
    </row>
    <row r="112" spans="1:44" ht="12" hidden="1" customHeight="1" x14ac:dyDescent="0.2">
      <c r="A112" s="19"/>
      <c r="B112" s="155" t="s">
        <v>192</v>
      </c>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AE112" s="21"/>
    </row>
    <row r="113" spans="3:31" ht="12" hidden="1" customHeight="1" x14ac:dyDescent="0.2">
      <c r="AE113" s="21"/>
    </row>
    <row r="114" spans="3:31" ht="12" hidden="1" customHeight="1" x14ac:dyDescent="0.2">
      <c r="AE114" s="21"/>
    </row>
    <row r="115" spans="3:31" ht="12" hidden="1" customHeight="1" x14ac:dyDescent="0.2">
      <c r="AE115" s="20"/>
    </row>
    <row r="116" spans="3:31" ht="12" hidden="1" customHeight="1" x14ac:dyDescent="0.2">
      <c r="H116" s="1">
        <v>1</v>
      </c>
      <c r="I116" s="1">
        <v>2</v>
      </c>
      <c r="J116" s="1">
        <v>3</v>
      </c>
      <c r="K116" s="1">
        <v>4</v>
      </c>
      <c r="L116" s="1">
        <v>5</v>
      </c>
      <c r="AE116" s="20"/>
    </row>
    <row r="117" spans="3:31" ht="12" hidden="1" customHeight="1" x14ac:dyDescent="0.2">
      <c r="C117" s="1" t="s">
        <v>42</v>
      </c>
      <c r="F117" s="78" t="s">
        <v>255</v>
      </c>
      <c r="H117" s="1" t="s">
        <v>131</v>
      </c>
      <c r="I117" s="1" t="s">
        <v>132</v>
      </c>
      <c r="J117" s="1" t="s">
        <v>133</v>
      </c>
      <c r="K117" s="1" t="s">
        <v>134</v>
      </c>
      <c r="AA117" s="65"/>
      <c r="AE117" s="20"/>
    </row>
    <row r="118" spans="3:31" ht="12" hidden="1" customHeight="1" x14ac:dyDescent="0.2">
      <c r="C118" s="45" t="s">
        <v>43</v>
      </c>
      <c r="F118" s="126" t="s">
        <v>253</v>
      </c>
      <c r="H118" s="1" t="s">
        <v>84</v>
      </c>
      <c r="I118" s="1" t="s">
        <v>82</v>
      </c>
      <c r="J118" s="1" t="s">
        <v>83</v>
      </c>
      <c r="K118" s="1" t="s">
        <v>81</v>
      </c>
      <c r="L118" s="1" t="s">
        <v>80</v>
      </c>
      <c r="AE118" s="20"/>
    </row>
    <row r="119" spans="3:31" ht="12" hidden="1" customHeight="1" x14ac:dyDescent="0.2">
      <c r="C119" s="45" t="s">
        <v>249</v>
      </c>
      <c r="F119" s="126" t="s">
        <v>252</v>
      </c>
      <c r="H119" s="1" t="s">
        <v>250</v>
      </c>
      <c r="AE119" s="20"/>
    </row>
    <row r="120" spans="3:31" ht="12" hidden="1" customHeight="1" x14ac:dyDescent="0.2">
      <c r="C120" s="45" t="s">
        <v>44</v>
      </c>
      <c r="F120" s="126" t="s">
        <v>254</v>
      </c>
      <c r="H120" s="1" t="s">
        <v>45</v>
      </c>
      <c r="I120" s="1" t="s">
        <v>46</v>
      </c>
      <c r="J120" s="1" t="s">
        <v>251</v>
      </c>
      <c r="AE120" s="20"/>
    </row>
    <row r="121" spans="3:31" ht="12" hidden="1" customHeight="1" x14ac:dyDescent="0.2">
      <c r="AE121" s="20"/>
    </row>
    <row r="122" spans="3:31" ht="12" hidden="1" customHeight="1" x14ac:dyDescent="0.2">
      <c r="H122" s="79" t="str">
        <f t="shared" ref="H122:L123" si="0">VLOOKUP($A42,$C$116:$L$120,H$116+5,FALSE)</f>
        <v>Comtrend WAP5813n</v>
      </c>
      <c r="I122" s="79" t="str">
        <f t="shared" si="0"/>
        <v>P.DG A4001N</v>
      </c>
      <c r="J122" s="79" t="str">
        <f t="shared" si="0"/>
        <v>P.RG EA4201N-G</v>
      </c>
      <c r="K122" s="79" t="str">
        <f t="shared" si="0"/>
        <v>Pirelli DRG A226G</v>
      </c>
      <c r="L122" s="79">
        <f t="shared" si="0"/>
        <v>0</v>
      </c>
      <c r="AE122" s="20"/>
    </row>
    <row r="123" spans="3:31" ht="12" hidden="1" customHeight="1" x14ac:dyDescent="0.2">
      <c r="H123" s="79" t="e">
        <f t="shared" si="0"/>
        <v>#N/A</v>
      </c>
      <c r="I123" s="79" t="e">
        <f t="shared" si="0"/>
        <v>#N/A</v>
      </c>
      <c r="J123" s="79" t="e">
        <f t="shared" si="0"/>
        <v>#N/A</v>
      </c>
      <c r="K123" s="79" t="e">
        <f t="shared" si="0"/>
        <v>#N/A</v>
      </c>
      <c r="L123" s="79" t="e">
        <f t="shared" si="0"/>
        <v>#N/A</v>
      </c>
      <c r="AE123" s="20"/>
    </row>
    <row r="124" spans="3:31" ht="12" hidden="1" customHeight="1" x14ac:dyDescent="0.2">
      <c r="AE124" s="20"/>
    </row>
    <row r="125" spans="3:31" ht="12" customHeight="1" x14ac:dyDescent="0.2">
      <c r="AE125" s="20"/>
    </row>
    <row r="126" spans="3:31" ht="12" customHeight="1" x14ac:dyDescent="0.2">
      <c r="AE126" s="20"/>
    </row>
    <row r="127" spans="3:31" x14ac:dyDescent="0.2">
      <c r="AE127" s="20"/>
    </row>
    <row r="128" spans="3:31" x14ac:dyDescent="0.2">
      <c r="AE128" s="20"/>
    </row>
    <row r="129" spans="31:31" x14ac:dyDescent="0.2">
      <c r="AE129" s="20"/>
    </row>
  </sheetData>
  <mergeCells count="270">
    <mergeCell ref="A36:V36"/>
    <mergeCell ref="P83:R83"/>
    <mergeCell ref="A62:Y62"/>
    <mergeCell ref="B50:J50"/>
    <mergeCell ref="K52:L52"/>
    <mergeCell ref="N52:Q52"/>
    <mergeCell ref="K49:L49"/>
    <mergeCell ref="A28:J28"/>
    <mergeCell ref="N28:Q28"/>
    <mergeCell ref="K28:M28"/>
    <mergeCell ref="A29:J29"/>
    <mergeCell ref="K29:M29"/>
    <mergeCell ref="N29:Q29"/>
    <mergeCell ref="R28:T28"/>
    <mergeCell ref="W28:Y28"/>
    <mergeCell ref="U28:V28"/>
    <mergeCell ref="R29:T29"/>
    <mergeCell ref="U29:V29"/>
    <mergeCell ref="W29:Y29"/>
    <mergeCell ref="A63:Y63"/>
    <mergeCell ref="A71:Y71"/>
    <mergeCell ref="A70:Y70"/>
    <mergeCell ref="M73:Y74"/>
    <mergeCell ref="G81:I81"/>
    <mergeCell ref="P98:R98"/>
    <mergeCell ref="J97:L97"/>
    <mergeCell ref="P89:R89"/>
    <mergeCell ref="G83:I83"/>
    <mergeCell ref="M98:O98"/>
    <mergeCell ref="J85:L85"/>
    <mergeCell ref="G85:I85"/>
    <mergeCell ref="J83:L83"/>
    <mergeCell ref="G93:I93"/>
    <mergeCell ref="J93:L93"/>
    <mergeCell ref="M93:O93"/>
    <mergeCell ref="P93:R93"/>
    <mergeCell ref="G94:I94"/>
    <mergeCell ref="J94:L94"/>
    <mergeCell ref="M94:O94"/>
    <mergeCell ref="M89:O89"/>
    <mergeCell ref="M90:O90"/>
    <mergeCell ref="J88:L88"/>
    <mergeCell ref="M88:O88"/>
    <mergeCell ref="P88:R88"/>
    <mergeCell ref="P109:R109"/>
    <mergeCell ref="J91:L91"/>
    <mergeCell ref="M91:O91"/>
    <mergeCell ref="G92:I92"/>
    <mergeCell ref="J92:L92"/>
    <mergeCell ref="M92:O92"/>
    <mergeCell ref="M97:O97"/>
    <mergeCell ref="G101:I101"/>
    <mergeCell ref="J96:L96"/>
    <mergeCell ref="M96:O96"/>
    <mergeCell ref="M99:O99"/>
    <mergeCell ref="J99:L99"/>
    <mergeCell ref="P94:R94"/>
    <mergeCell ref="G96:I96"/>
    <mergeCell ref="M109:O109"/>
    <mergeCell ref="G103:I103"/>
    <mergeCell ref="J103:L103"/>
    <mergeCell ref="M103:O103"/>
    <mergeCell ref="M100:O100"/>
    <mergeCell ref="M101:O101"/>
    <mergeCell ref="J100:L100"/>
    <mergeCell ref="J101:L101"/>
    <mergeCell ref="J108:L108"/>
    <mergeCell ref="J109:L109"/>
    <mergeCell ref="R1:V1"/>
    <mergeCell ref="A4:I4"/>
    <mergeCell ref="A6:G6"/>
    <mergeCell ref="P7:T7"/>
    <mergeCell ref="F1:Q1"/>
    <mergeCell ref="I14:P14"/>
    <mergeCell ref="U6:Y6"/>
    <mergeCell ref="U7:Y7"/>
    <mergeCell ref="H8:O8"/>
    <mergeCell ref="H9:O9"/>
    <mergeCell ref="P9:T9"/>
    <mergeCell ref="U9:Y9"/>
    <mergeCell ref="G11:K11"/>
    <mergeCell ref="A5:D5"/>
    <mergeCell ref="A13:K13"/>
    <mergeCell ref="J2:Q2"/>
    <mergeCell ref="J4:O4"/>
    <mergeCell ref="H7:O7"/>
    <mergeCell ref="A8:G8"/>
    <mergeCell ref="A7:G7"/>
    <mergeCell ref="H6:O6"/>
    <mergeCell ref="P6:T6"/>
    <mergeCell ref="U8:Y8"/>
    <mergeCell ref="V14:Y14"/>
    <mergeCell ref="B112:Y112"/>
    <mergeCell ref="G106:I106"/>
    <mergeCell ref="B23:Y23"/>
    <mergeCell ref="H27:Y27"/>
    <mergeCell ref="A41:J41"/>
    <mergeCell ref="K41:S41"/>
    <mergeCell ref="A40:S40"/>
    <mergeCell ref="G34:K34"/>
    <mergeCell ref="T40:V41"/>
    <mergeCell ref="M72:Y72"/>
    <mergeCell ref="W40:W41"/>
    <mergeCell ref="G97:I97"/>
    <mergeCell ref="M104:O104"/>
    <mergeCell ref="G98:I98"/>
    <mergeCell ref="J98:L98"/>
    <mergeCell ref="A72:L72"/>
    <mergeCell ref="A73:L74"/>
    <mergeCell ref="L32:N32"/>
    <mergeCell ref="G104:I104"/>
    <mergeCell ref="G102:I102"/>
    <mergeCell ref="A48:J48"/>
    <mergeCell ref="A43:J43"/>
    <mergeCell ref="K43:S43"/>
    <mergeCell ref="T43:V43"/>
    <mergeCell ref="A9:G9"/>
    <mergeCell ref="V15:Y15"/>
    <mergeCell ref="P18:Q19"/>
    <mergeCell ref="X36:Y36"/>
    <mergeCell ref="A42:J42"/>
    <mergeCell ref="A47:Y47"/>
    <mergeCell ref="G25:I25"/>
    <mergeCell ref="P24:S24"/>
    <mergeCell ref="J24:O24"/>
    <mergeCell ref="J25:O25"/>
    <mergeCell ref="V17:Y17"/>
    <mergeCell ref="J18:L19"/>
    <mergeCell ref="G18:I19"/>
    <mergeCell ref="A35:Y35"/>
    <mergeCell ref="P32:Y32"/>
    <mergeCell ref="A18:F19"/>
    <mergeCell ref="T20:U20"/>
    <mergeCell ref="P20:Q20"/>
    <mergeCell ref="R20:S20"/>
    <mergeCell ref="R18:S19"/>
    <mergeCell ref="J20:L20"/>
    <mergeCell ref="T24:W24"/>
    <mergeCell ref="T25:W25"/>
    <mergeCell ref="G24:I24"/>
    <mergeCell ref="G20:I20"/>
    <mergeCell ref="A24:F24"/>
    <mergeCell ref="A25:F25"/>
    <mergeCell ref="X24:Y24"/>
    <mergeCell ref="P25:S25"/>
    <mergeCell ref="X25:Y25"/>
    <mergeCell ref="W18:Y18"/>
    <mergeCell ref="V18:V19"/>
    <mergeCell ref="T18:U19"/>
    <mergeCell ref="X20:Y20"/>
    <mergeCell ref="P8:T8"/>
    <mergeCell ref="M15:P15"/>
    <mergeCell ref="M18:O19"/>
    <mergeCell ref="A65:Y65"/>
    <mergeCell ref="A66:Y66"/>
    <mergeCell ref="A64:Y64"/>
    <mergeCell ref="A59:Y61"/>
    <mergeCell ref="A57:Y57"/>
    <mergeCell ref="K51:L51"/>
    <mergeCell ref="M53:N53"/>
    <mergeCell ref="R49:X49"/>
    <mergeCell ref="R50:X50"/>
    <mergeCell ref="R51:X51"/>
    <mergeCell ref="N49:Q49"/>
    <mergeCell ref="N50:Q50"/>
    <mergeCell ref="N51:Q51"/>
    <mergeCell ref="B52:J52"/>
    <mergeCell ref="R52:X52"/>
    <mergeCell ref="X19:Y19"/>
    <mergeCell ref="V16:Y16"/>
    <mergeCell ref="A16:D17"/>
    <mergeCell ref="E16:P17"/>
    <mergeCell ref="X40:Y41"/>
    <mergeCell ref="X42:Y42"/>
    <mergeCell ref="G108:I108"/>
    <mergeCell ref="P108:R108"/>
    <mergeCell ref="P104:R104"/>
    <mergeCell ref="P101:R101"/>
    <mergeCell ref="P99:R99"/>
    <mergeCell ref="P100:R100"/>
    <mergeCell ref="P103:R103"/>
    <mergeCell ref="J106:L106"/>
    <mergeCell ref="AH57:AH58"/>
    <mergeCell ref="G99:I99"/>
    <mergeCell ref="G100:I100"/>
    <mergeCell ref="P106:R106"/>
    <mergeCell ref="M102:O102"/>
    <mergeCell ref="J102:L102"/>
    <mergeCell ref="J104:L104"/>
    <mergeCell ref="J105:L105"/>
    <mergeCell ref="G105:I105"/>
    <mergeCell ref="P96:R96"/>
    <mergeCell ref="P85:R85"/>
    <mergeCell ref="M83:O83"/>
    <mergeCell ref="M85:O85"/>
    <mergeCell ref="G89:I89"/>
    <mergeCell ref="P82:R82"/>
    <mergeCell ref="G84:I84"/>
    <mergeCell ref="M105:O105"/>
    <mergeCell ref="P92:R92"/>
    <mergeCell ref="G90:I90"/>
    <mergeCell ref="J90:L90"/>
    <mergeCell ref="AG53:AJ54"/>
    <mergeCell ref="AG41:AJ41"/>
    <mergeCell ref="AG42:AJ42"/>
    <mergeCell ref="AG57:AG58"/>
    <mergeCell ref="AJ57:AJ60"/>
    <mergeCell ref="X43:Y43"/>
    <mergeCell ref="K42:S42"/>
    <mergeCell ref="K48:L48"/>
    <mergeCell ref="AJ55:AJ56"/>
    <mergeCell ref="A56:Y56"/>
    <mergeCell ref="AI57:AI58"/>
    <mergeCell ref="AG55:AG56"/>
    <mergeCell ref="AH55:AH56"/>
    <mergeCell ref="AI55:AI56"/>
    <mergeCell ref="B49:J49"/>
    <mergeCell ref="A44:Y44"/>
    <mergeCell ref="N48:Q48"/>
    <mergeCell ref="R48:X48"/>
    <mergeCell ref="T42:V42"/>
    <mergeCell ref="P105:R105"/>
    <mergeCell ref="G110:I110"/>
    <mergeCell ref="J110:L110"/>
    <mergeCell ref="M110:O110"/>
    <mergeCell ref="P110:R110"/>
    <mergeCell ref="G87:I87"/>
    <mergeCell ref="J87:L87"/>
    <mergeCell ref="M87:O87"/>
    <mergeCell ref="P87:R87"/>
    <mergeCell ref="G107:I107"/>
    <mergeCell ref="M106:O106"/>
    <mergeCell ref="M107:O107"/>
    <mergeCell ref="M108:O108"/>
    <mergeCell ref="P97:R97"/>
    <mergeCell ref="J89:L89"/>
    <mergeCell ref="P107:R107"/>
    <mergeCell ref="G109:I109"/>
    <mergeCell ref="J107:L107"/>
    <mergeCell ref="P90:R90"/>
    <mergeCell ref="G95:I95"/>
    <mergeCell ref="J95:L95"/>
    <mergeCell ref="M95:O95"/>
    <mergeCell ref="P95:R95"/>
    <mergeCell ref="P102:R102"/>
    <mergeCell ref="P91:R91"/>
    <mergeCell ref="Q17:U17"/>
    <mergeCell ref="A68:Y69"/>
    <mergeCell ref="B51:J51"/>
    <mergeCell ref="K50:L50"/>
    <mergeCell ref="G91:I91"/>
    <mergeCell ref="J81:L81"/>
    <mergeCell ref="M81:O81"/>
    <mergeCell ref="P81:R81"/>
    <mergeCell ref="G82:I82"/>
    <mergeCell ref="M82:O82"/>
    <mergeCell ref="A81:F81"/>
    <mergeCell ref="J84:L84"/>
    <mergeCell ref="M84:O84"/>
    <mergeCell ref="P84:R84"/>
    <mergeCell ref="G86:I86"/>
    <mergeCell ref="J86:L86"/>
    <mergeCell ref="M86:O86"/>
    <mergeCell ref="P86:R86"/>
    <mergeCell ref="G88:I88"/>
    <mergeCell ref="M20:O20"/>
    <mergeCell ref="A26:Y26"/>
    <mergeCell ref="B22:Y22"/>
    <mergeCell ref="A21:Y21"/>
    <mergeCell ref="A20:F20"/>
  </mergeCells>
  <phoneticPr fontId="0" type="noConversion"/>
  <conditionalFormatting sqref="B27">
    <cfRule type="expression" dxfId="1" priority="19" stopIfTrue="1">
      <formula>AND(AB26=TRUE,W97=2)=TRUE</formula>
    </cfRule>
  </conditionalFormatting>
  <conditionalFormatting sqref="J20:L20">
    <cfRule type="cellIs" dxfId="0" priority="2" stopIfTrue="1" operator="equal">
      <formula>"Negalimas"</formula>
    </cfRule>
  </conditionalFormatting>
  <dataValidations xWindow="289" yWindow="357" count="15">
    <dataValidation type="list" allowBlank="1" showInputMessage="1" showErrorMessage="1" sqref="AG80" xr:uid="{00000000-0002-0000-0000-000000000000}">
      <formula1>$AG$81</formula1>
    </dataValidation>
    <dataValidation type="list" allowBlank="1" showInputMessage="1" showErrorMessage="1" sqref="AG81" xr:uid="{00000000-0002-0000-0000-000001000000}">
      <formula1>$AG$82</formula1>
    </dataValidation>
    <dataValidation type="list" errorStyle="warning" allowBlank="1" showInputMessage="1" showErrorMessage="1" sqref="AH48" xr:uid="{00000000-0002-0000-0000-000002000000}">
      <formula1>$AM$3:$AM$10</formula1>
    </dataValidation>
    <dataValidation type="list" errorStyle="warning" allowBlank="1" errorTitle="Ar teisingas modelis?" error="Patikslinkite maršrutizatoraus modelį._x000a_Jeigu teisingas, spauskite YES" sqref="K43:S43" xr:uid="{00000000-0002-0000-0000-000003000000}">
      <formula1>$G$123:$K$123</formula1>
    </dataValidation>
    <dataValidation type="list" errorStyle="warning" allowBlank="1" errorTitle="Ar teisingas modelis?" error="Patikslinkite maršrutizatoraus modelį._x000a_Jeigu teisingas, spauskite YES" sqref="K42:S42" xr:uid="{00000000-0002-0000-0000-000004000000}">
      <formula1>$G$122:$K$122</formula1>
    </dataValidation>
    <dataValidation type="list" errorStyle="warning" allowBlank="1" error="Patikslinkite ar teisingas maršrutizatoriaus pavadinimas" sqref="A42:J43" xr:uid="{00000000-0002-0000-0000-000005000000}">
      <formula1>$C$116:$C$120</formula1>
    </dataValidation>
    <dataValidation type="list" allowBlank="1" showInputMessage="1" showErrorMessage="1" sqref="G11:K11" xr:uid="{00000000-0002-0000-0000-000006000000}">
      <formula1>"DIEGIMAS,MODIFIKAVIMAS,IŠJUNGIMAS"</formula1>
    </dataValidation>
    <dataValidation type="list" errorStyle="information" allowBlank="1" sqref="T20:U20" xr:uid="{00000000-0002-0000-0000-000007000000}">
      <formula1>$AA$21:$AA$24</formula1>
    </dataValidation>
    <dataValidation allowBlank="1" showInputMessage="1" sqref="J20:L20" xr:uid="{00000000-0002-0000-0000-000008000000}"/>
    <dataValidation type="list" errorStyle="warning" allowBlank="1" showInputMessage="1" showErrorMessage="1" errorTitle="Netipinis Interneto planas" error="Ar šis planas nurodytas teigingai" sqref="A20:F20" xr:uid="{00000000-0002-0000-0000-000009000000}">
      <formula1>$A$83:$A$110</formula1>
    </dataValidation>
    <dataValidation errorStyle="information" allowBlank="1" showInputMessage="1" sqref="G20:I20" xr:uid="{00000000-0002-0000-0000-00000A000000}"/>
    <dataValidation type="list" allowBlank="1" sqref="B52:J52" xr:uid="{00000000-0002-0000-0000-00000B000000}">
      <formula1>$AC$52:$AC$54</formula1>
    </dataValidation>
    <dataValidation type="list" errorStyle="warning" allowBlank="1" showInputMessage="1" showErrorMessage="1" errorTitle="Laisvai pasirinkta nuolaida !!!" error="Įsitikinkite, kad ši nuolaida patvirtinta įsakymu!" sqref="X20:Y20" xr:uid="{00000000-0002-0000-0000-00000C000000}">
      <formula1>$AE$39:$AE$91</formula1>
    </dataValidation>
    <dataValidation type="list" errorStyle="warning" allowBlank="1" showInputMessage="1" showErrorMessage="1" errorTitle="Laisvai pasirinkta nuolaida !!!" error="Įsitikinkite, kad ši nuolaida patvirtinta įsakymu!" sqref="W20" xr:uid="{00000000-0002-0000-0000-00000D000000}">
      <formula1>$AE$18:$AE$31</formula1>
    </dataValidation>
    <dataValidation type="list" errorStyle="warning" allowBlank="1" showInputMessage="1" showErrorMessage="1" errorTitle="Laisvai pasirinkta nuolaida!!!" error="Įsitikinkite, kad ši nuolaida patvirtinta įsakymu." sqref="X42:Y43" xr:uid="{00000000-0002-0000-0000-00000E000000}">
      <formula1>$AE$18:$AE$31</formula1>
    </dataValidation>
  </dataValidations>
  <pageMargins left="0.43125000000000002" right="0.23622047244094491" top="0.94488188976377963" bottom="0.27559055118110237" header="0.19685039370078741" footer="0.15748031496062992"/>
  <pageSetup paperSize="9" scale="64" orientation="portrait" horizontalDpi="300" verticalDpi="300" r:id="rId1"/>
  <headerFooter scaleWithDoc="0">
    <oddHeader>&amp;L&amp;8Telia Lietuva, AB
Saltoniškių g. 7A, 03501 Vilnius
Kodas 1212 15434, PVM kodas LT212154314
Tel. (0 5) 262 1511, e. p. info@telia.lt&amp;C&amp;G
&amp;8Dokumento Nr. 10545561&amp;10
&amp;R&amp;G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433" r:id="rId5" name="Check Box 409">
              <controlPr defaultSize="0" autoFill="0" autoLine="0" autoPict="0">
                <anchor moveWithCells="1">
                  <from>
                    <xdr:col>0</xdr:col>
                    <xdr:colOff>0</xdr:colOff>
                    <xdr:row>25</xdr:row>
                    <xdr:rowOff>1895475</xdr:rowOff>
                  </from>
                  <to>
                    <xdr:col>1</xdr:col>
                    <xdr:colOff>38100</xdr:colOff>
                    <xdr:row>27</xdr:row>
                    <xdr:rowOff>9525</xdr:rowOff>
                  </to>
                </anchor>
              </controlPr>
            </control>
          </mc:Choice>
        </mc:AlternateContent>
        <mc:AlternateContent xmlns:mc="http://schemas.openxmlformats.org/markup-compatibility/2006">
          <mc:Choice Requires="x14">
            <control shapeId="1447" r:id="rId6" name="Check Box 423">
              <controlPr defaultSize="0" autoFill="0" autoLine="0" autoPict="0">
                <anchor moveWithCells="1">
                  <from>
                    <xdr:col>14</xdr:col>
                    <xdr:colOff>47625</xdr:colOff>
                    <xdr:row>30</xdr:row>
                    <xdr:rowOff>152400</xdr:rowOff>
                  </from>
                  <to>
                    <xdr:col>15</xdr:col>
                    <xdr:colOff>95250</xdr:colOff>
                    <xdr:row>32</xdr:row>
                    <xdr:rowOff>0</xdr:rowOff>
                  </to>
                </anchor>
              </controlPr>
            </control>
          </mc:Choice>
        </mc:AlternateContent>
        <mc:AlternateContent xmlns:mc="http://schemas.openxmlformats.org/markup-compatibility/2006">
          <mc:Choice Requires="x14">
            <control shapeId="1438" r:id="rId7" name="Check Box 414">
              <controlPr defaultSize="0" autoFill="0" autoLine="0" autoPict="0">
                <anchor moveWithCells="1">
                  <from>
                    <xdr:col>22</xdr:col>
                    <xdr:colOff>276225</xdr:colOff>
                    <xdr:row>33</xdr:row>
                    <xdr:rowOff>161925</xdr:rowOff>
                  </from>
                  <to>
                    <xdr:col>22</xdr:col>
                    <xdr:colOff>571500</xdr:colOff>
                    <xdr:row>38</xdr:row>
                    <xdr:rowOff>9525</xdr:rowOff>
                  </to>
                </anchor>
              </controlPr>
            </control>
          </mc:Choice>
        </mc:AlternateContent>
        <mc:AlternateContent xmlns:mc="http://schemas.openxmlformats.org/markup-compatibility/2006">
          <mc:Choice Requires="x14">
            <control shapeId="1434" r:id="rId8" name="Check Box 410">
              <controlPr defaultSize="0" autoFill="0" autoLine="0" autoPict="0">
                <anchor moveWithCells="1">
                  <from>
                    <xdr:col>0</xdr:col>
                    <xdr:colOff>0</xdr:colOff>
                    <xdr:row>47</xdr:row>
                    <xdr:rowOff>304800</xdr:rowOff>
                  </from>
                  <to>
                    <xdr:col>1</xdr:col>
                    <xdr:colOff>47625</xdr:colOff>
                    <xdr:row>49</xdr:row>
                    <xdr:rowOff>28575</xdr:rowOff>
                  </to>
                </anchor>
              </controlPr>
            </control>
          </mc:Choice>
        </mc:AlternateContent>
        <mc:AlternateContent xmlns:mc="http://schemas.openxmlformats.org/markup-compatibility/2006">
          <mc:Choice Requires="x14">
            <control shapeId="1435" r:id="rId9" name="Check Box 411">
              <controlPr defaultSize="0" autoFill="0" autoLine="0" autoPict="0">
                <anchor moveWithCells="1">
                  <from>
                    <xdr:col>0</xdr:col>
                    <xdr:colOff>0</xdr:colOff>
                    <xdr:row>49</xdr:row>
                    <xdr:rowOff>0</xdr:rowOff>
                  </from>
                  <to>
                    <xdr:col>1</xdr:col>
                    <xdr:colOff>47625</xdr:colOff>
                    <xdr:row>50</xdr:row>
                    <xdr:rowOff>0</xdr:rowOff>
                  </to>
                </anchor>
              </controlPr>
            </control>
          </mc:Choice>
        </mc:AlternateContent>
        <mc:AlternateContent xmlns:mc="http://schemas.openxmlformats.org/markup-compatibility/2006">
          <mc:Choice Requires="x14">
            <control shapeId="1436" r:id="rId10" name="Check Box 412">
              <controlPr defaultSize="0" autoFill="0" autoLine="0" autoPict="0">
                <anchor moveWithCells="1">
                  <from>
                    <xdr:col>0</xdr:col>
                    <xdr:colOff>0</xdr:colOff>
                    <xdr:row>49</xdr:row>
                    <xdr:rowOff>171450</xdr:rowOff>
                  </from>
                  <to>
                    <xdr:col>1</xdr:col>
                    <xdr:colOff>47625</xdr:colOff>
                    <xdr:row>51</xdr:row>
                    <xdr:rowOff>0</xdr:rowOff>
                  </to>
                </anchor>
              </controlPr>
            </control>
          </mc:Choice>
        </mc:AlternateContent>
        <mc:AlternateContent xmlns:mc="http://schemas.openxmlformats.org/markup-compatibility/2006">
          <mc:Choice Requires="x14">
            <control shapeId="1439" r:id="rId11" name="Check Box 415">
              <controlPr defaultSize="0" autoFill="0" autoLine="0" autoPict="0">
                <anchor moveWithCells="1">
                  <from>
                    <xdr:col>4</xdr:col>
                    <xdr:colOff>66675</xdr:colOff>
                    <xdr:row>52</xdr:row>
                    <xdr:rowOff>161925</xdr:rowOff>
                  </from>
                  <to>
                    <xdr:col>5</xdr:col>
                    <xdr:colOff>95250</xdr:colOff>
                    <xdr:row>54</xdr:row>
                    <xdr:rowOff>9525</xdr:rowOff>
                  </to>
                </anchor>
              </controlPr>
            </control>
          </mc:Choice>
        </mc:AlternateContent>
        <mc:AlternateContent xmlns:mc="http://schemas.openxmlformats.org/markup-compatibility/2006">
          <mc:Choice Requires="x14">
            <control shapeId="1440" r:id="rId12" name="Check Box 416">
              <controlPr defaultSize="0" autoFill="0" autoLine="0" autoPict="0">
                <anchor moveWithCells="1">
                  <from>
                    <xdr:col>7</xdr:col>
                    <xdr:colOff>57150</xdr:colOff>
                    <xdr:row>52</xdr:row>
                    <xdr:rowOff>161925</xdr:rowOff>
                  </from>
                  <to>
                    <xdr:col>8</xdr:col>
                    <xdr:colOff>95250</xdr:colOff>
                    <xdr:row>54</xdr:row>
                    <xdr:rowOff>9525</xdr:rowOff>
                  </to>
                </anchor>
              </controlPr>
            </control>
          </mc:Choice>
        </mc:AlternateContent>
        <mc:AlternateContent xmlns:mc="http://schemas.openxmlformats.org/markup-compatibility/2006">
          <mc:Choice Requires="x14">
            <control shapeId="1448" r:id="rId13" name="Spinner 424">
              <controlPr defaultSize="0" print="0" autoPict="0" altText="Pakeisti sutartos su klientu nuolaidos dydį kai klientas sutinka automatiškai pratęsti įsipareigojimus">
                <anchor moveWithCells="1" sizeWithCells="1">
                  <from>
                    <xdr:col>24</xdr:col>
                    <xdr:colOff>438150</xdr:colOff>
                    <xdr:row>60</xdr:row>
                    <xdr:rowOff>285750</xdr:rowOff>
                  </from>
                  <to>
                    <xdr:col>25</xdr:col>
                    <xdr:colOff>0</xdr:colOff>
                    <xdr:row>60</xdr:row>
                    <xdr:rowOff>285750</xdr:rowOff>
                  </to>
                </anchor>
              </controlPr>
            </control>
          </mc:Choice>
        </mc:AlternateContent>
        <mc:AlternateContent xmlns:mc="http://schemas.openxmlformats.org/markup-compatibility/2006">
          <mc:Choice Requires="x14">
            <control shapeId="1450" r:id="rId14" name="Check Box 426">
              <controlPr defaultSize="0" autoFill="0" autoLine="0" autoPict="0">
                <anchor moveWithCells="1">
                  <from>
                    <xdr:col>0</xdr:col>
                    <xdr:colOff>0</xdr:colOff>
                    <xdr:row>50</xdr:row>
                    <xdr:rowOff>171450</xdr:rowOff>
                  </from>
                  <to>
                    <xdr:col>1</xdr:col>
                    <xdr:colOff>47625</xdr:colOff>
                    <xdr:row>52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289" yWindow="357" count="1">
        <x14:dataValidation type="list" allowBlank="1" showInputMessage="1" showErrorMessage="1" xr:uid="{00000000-0002-0000-0000-00000F000000}">
          <x14:formula1>
            <xm:f>Pagalbinis!$A$2:$A$3</xm:f>
          </x14:formula1>
          <xm:sqref>A29:J29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
  <sheetViews>
    <sheetView workbookViewId="0">
      <selection activeCell="A3" sqref="A3"/>
    </sheetView>
  </sheetViews>
  <sheetFormatPr defaultRowHeight="12.75" x14ac:dyDescent="0.2"/>
  <cols>
    <col min="1" max="1" width="38.5703125" customWidth="1"/>
    <col min="2" max="2" width="32.140625" customWidth="1"/>
  </cols>
  <sheetData>
    <row r="1" spans="1:2" x14ac:dyDescent="0.2">
      <c r="A1" t="s">
        <v>256</v>
      </c>
      <c r="B1" t="s">
        <v>257</v>
      </c>
    </row>
    <row r="2" spans="1:2" x14ac:dyDescent="0.2">
      <c r="A2" s="130" t="s">
        <v>262</v>
      </c>
      <c r="B2">
        <v>2.35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Užsakymo forma verslo planams</vt:lpstr>
      <vt:lpstr>Pagalbinis</vt:lpstr>
      <vt:lpstr>'Užsakymo forma verslo planams'!Print_Area</vt:lpstr>
    </vt:vector>
  </TitlesOfParts>
  <Company>Telia Lietuva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Coloborator</dc:creator>
  <cp:lastModifiedBy>Violeta Kerpiškienė</cp:lastModifiedBy>
  <cp:lastPrinted>2024-10-07T07:33:03Z</cp:lastPrinted>
  <dcterms:created xsi:type="dcterms:W3CDTF">2002-06-11T09:38:04Z</dcterms:created>
  <dcterms:modified xsi:type="dcterms:W3CDTF">2024-10-07T10:10:09Z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