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180" windowWidth="28800" windowHeight="11655"/>
  </bookViews>
  <sheets>
    <sheet name="Sheet1"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8" i="1" l="1"/>
  <c r="G29" i="1" l="1"/>
  <c r="G26" i="1"/>
  <c r="G28" i="1" s="1"/>
  <c r="G27" i="1"/>
  <c r="G23" i="1"/>
  <c r="G22" i="1"/>
  <c r="G21" i="1"/>
  <c r="G127" i="1"/>
  <c r="G126" i="1"/>
  <c r="G125" i="1"/>
  <c r="G122" i="1"/>
  <c r="G121" i="1"/>
  <c r="G120" i="1"/>
  <c r="G119" i="1"/>
  <c r="G117" i="1"/>
  <c r="G118" i="1"/>
  <c r="G116" i="1"/>
  <c r="G114" i="1"/>
  <c r="G113" i="1"/>
  <c r="G112" i="1"/>
  <c r="G110" i="1"/>
  <c r="G109" i="1"/>
  <c r="G108" i="1"/>
  <c r="G107" i="1"/>
  <c r="G105" i="1"/>
  <c r="G104" i="1"/>
  <c r="G103" i="1"/>
  <c r="G102" i="1"/>
  <c r="G101" i="1"/>
  <c r="G100" i="1"/>
  <c r="G98" i="1"/>
  <c r="G97" i="1"/>
  <c r="G96" i="1"/>
  <c r="G94" i="1"/>
  <c r="G24" i="1" l="1"/>
  <c r="G128" i="1"/>
  <c r="G123" i="1"/>
  <c r="G111" i="1"/>
  <c r="G99" i="1"/>
  <c r="G93" i="1"/>
  <c r="G92" i="1"/>
  <c r="G90" i="1"/>
  <c r="G89" i="1"/>
  <c r="G88" i="1"/>
  <c r="G87" i="1"/>
  <c r="G85" i="1"/>
  <c r="G84" i="1"/>
  <c r="G83" i="1"/>
  <c r="G82" i="1"/>
  <c r="G81" i="1"/>
  <c r="G80" i="1"/>
  <c r="G79" i="1"/>
  <c r="G77" i="1"/>
  <c r="G75" i="1"/>
  <c r="G74" i="1"/>
  <c r="G73" i="1"/>
  <c r="G72" i="1"/>
  <c r="G70" i="1"/>
  <c r="G69" i="1"/>
  <c r="G68" i="1"/>
  <c r="G67" i="1"/>
  <c r="G65" i="1"/>
  <c r="G64" i="1"/>
  <c r="G63" i="1"/>
  <c r="G62" i="1"/>
  <c r="G61" i="1"/>
  <c r="G60" i="1"/>
  <c r="G56" i="1"/>
  <c r="G55" i="1"/>
  <c r="G54" i="1"/>
  <c r="G53" i="1"/>
  <c r="G52" i="1"/>
  <c r="G51" i="1"/>
  <c r="G50" i="1"/>
  <c r="G49" i="1"/>
  <c r="G48" i="1"/>
  <c r="G47" i="1"/>
  <c r="G46" i="1"/>
  <c r="G45" i="1"/>
  <c r="G43" i="1"/>
  <c r="G42" i="1"/>
  <c r="G39" i="1"/>
  <c r="G38" i="1"/>
  <c r="G37" i="1"/>
  <c r="G35" i="1"/>
  <c r="G34" i="1"/>
  <c r="G33" i="1"/>
  <c r="G32" i="1"/>
  <c r="G31" i="1"/>
  <c r="G30" i="1"/>
  <c r="G18" i="1"/>
  <c r="G17" i="1"/>
  <c r="G16" i="1"/>
  <c r="G15" i="1"/>
  <c r="G14" i="1"/>
  <c r="G11" i="1"/>
  <c r="G10" i="1"/>
  <c r="G8" i="1"/>
  <c r="G7" i="1"/>
  <c r="G44" i="1" l="1"/>
  <c r="G76" i="1"/>
  <c r="G40" i="1"/>
  <c r="G19" i="1"/>
  <c r="G12" i="1"/>
  <c r="G6" i="1"/>
  <c r="G5" i="1"/>
</calcChain>
</file>

<file path=xl/sharedStrings.xml><?xml version="1.0" encoding="utf-8"?>
<sst xmlns="http://schemas.openxmlformats.org/spreadsheetml/2006/main" count="531" uniqueCount="382">
  <si>
    <t xml:space="preserve"> Priedas Nr. 2</t>
  </si>
  <si>
    <t>Eil. Nr.</t>
  </si>
  <si>
    <t>Priemonės apibūdinimas (specifikacija)</t>
  </si>
  <si>
    <t>Orientacinis perkamas kiekis</t>
  </si>
  <si>
    <t>Mato vnt.</t>
  </si>
  <si>
    <t>PVM tarifas %</t>
  </si>
  <si>
    <t>Mato vnt. kaina EUR su PVM</t>
  </si>
  <si>
    <t>Viso kaina EUR su PVM</t>
  </si>
  <si>
    <t>Gamintojas</t>
  </si>
  <si>
    <t>Medicininės priemonės klinikinei laboratorijai</t>
  </si>
  <si>
    <t>1</t>
  </si>
  <si>
    <t>Vnt.</t>
  </si>
  <si>
    <t>2</t>
  </si>
  <si>
    <r>
      <t xml:space="preserve">Sterilus polipropileno indelis šlapimo surinkimui su užsukamu dangteliu ir </t>
    </r>
    <r>
      <rPr>
        <b/>
        <sz val="10"/>
        <rFont val="Times New Roman"/>
        <family val="1"/>
      </rPr>
      <t>popierine etikete</t>
    </r>
    <r>
      <rPr>
        <sz val="10"/>
        <rFont val="Times New Roman"/>
        <family val="1"/>
      </rPr>
      <t>, individualiai supakuotas (180ml, 63x80mm)</t>
    </r>
  </si>
  <si>
    <t>Iki 12000 vnt.</t>
  </si>
  <si>
    <t>Iki 200 vnt.</t>
  </si>
  <si>
    <t>Iki 100 vnt.</t>
  </si>
  <si>
    <t>Iki 500 vnt.</t>
  </si>
  <si>
    <t>5</t>
  </si>
  <si>
    <t>„Eppendorf“ tipo arba lygiaverčiai mėgintuvėliai (1,5ml)</t>
  </si>
  <si>
    <t>Iki 14000 vnt.</t>
  </si>
  <si>
    <t>6</t>
  </si>
  <si>
    <t>Mėgintuvėliai: plastikiniai,skaidrūs, 5ml, 75cm ilgio, 13mm skersmens</t>
  </si>
  <si>
    <t>7</t>
  </si>
  <si>
    <t>Stiklografai (7 pozicijos siūlomos prekės bus perkamos iš vieno tiekėjo):</t>
  </si>
  <si>
    <t>7.1</t>
  </si>
  <si>
    <t>Juodas</t>
  </si>
  <si>
    <t>7.2</t>
  </si>
  <si>
    <t xml:space="preserve">Raudonas </t>
  </si>
  <si>
    <t>Iki 150 vnt.</t>
  </si>
  <si>
    <t>Viso 7 pozicija</t>
  </si>
  <si>
    <t>8</t>
  </si>
  <si>
    <t>8.1</t>
  </si>
  <si>
    <t>Iki 40000 vnt.</t>
  </si>
  <si>
    <t>8.2</t>
  </si>
  <si>
    <t>Iki 24000 vnt.</t>
  </si>
  <si>
    <t>8.3</t>
  </si>
  <si>
    <t>Iki 600 vnt.</t>
  </si>
  <si>
    <t>8.4</t>
  </si>
  <si>
    <t>8.5</t>
  </si>
  <si>
    <t>Iki 3000 vnt.</t>
  </si>
  <si>
    <t>Viso 8 pozicija</t>
  </si>
  <si>
    <t>9</t>
  </si>
  <si>
    <t>9.1</t>
  </si>
  <si>
    <t>9.2</t>
  </si>
  <si>
    <t>9.3</t>
  </si>
  <si>
    <t>Viso 9 pozicija</t>
  </si>
  <si>
    <t>10</t>
  </si>
  <si>
    <t xml:space="preserve">Dengiamieji stikliukai:  </t>
  </si>
  <si>
    <t>10.1</t>
  </si>
  <si>
    <t>18x18mm</t>
  </si>
  <si>
    <t>10.2</t>
  </si>
  <si>
    <t>24x50mm</t>
  </si>
  <si>
    <t>iki 70000 vnt.</t>
  </si>
  <si>
    <t>Viso 10 pozicija</t>
  </si>
  <si>
    <t xml:space="preserve">Iki 10 vnt. </t>
  </si>
  <si>
    <t>Objektyviniai stikliukai (76x26x1mm 50vnt) su matiniu šlifuotu lauku užrašams, su galimybe užraša atlikti grafitiniu pieštuku</t>
  </si>
  <si>
    <t>Iki 60000 vnt.</t>
  </si>
  <si>
    <t>16</t>
  </si>
  <si>
    <t>Dėžutė, objektyvinių stikliukų transportavimui (25 vietų) plastikinė, su dangteliu, 89x33x103mm</t>
  </si>
  <si>
    <t>Dėžutė, objektyvinių stikliukų transportavimui (50 vietų) plastikinė, su dangteliu, 89x33x208mm</t>
  </si>
  <si>
    <t>18</t>
  </si>
  <si>
    <t>Plastikinė dėžutė su sandariai uždaromu dangteliu, skirta 2-jų objektyvinių stikliukų laikymui ir transportavimui</t>
  </si>
  <si>
    <t>19</t>
  </si>
  <si>
    <t>20</t>
  </si>
  <si>
    <t>Plastikinis padėklas objektyviniams stikliukams (10 vietų), 100x340mm</t>
  </si>
  <si>
    <t>23</t>
  </si>
  <si>
    <t>24</t>
  </si>
  <si>
    <t>Filtrinis popierius, pagamintų dažų filtravimui</t>
  </si>
  <si>
    <t>25</t>
  </si>
  <si>
    <t>Iki 2500 vnt.</t>
  </si>
  <si>
    <t>26</t>
  </si>
  <si>
    <t>26.1</t>
  </si>
  <si>
    <t>500ml</t>
  </si>
  <si>
    <t>26.2</t>
  </si>
  <si>
    <t>250ml</t>
  </si>
  <si>
    <t>Viso 26 pozicija</t>
  </si>
  <si>
    <t>27</t>
  </si>
  <si>
    <t>28</t>
  </si>
  <si>
    <t>Plastikinės lazdelės (iki 12cm, supakuotos ne mažiau kaip po 100vnt)</t>
  </si>
  <si>
    <t>29</t>
  </si>
  <si>
    <r>
      <t>Maišas autoklavavimui iki 141</t>
    </r>
    <r>
      <rPr>
        <vertAlign val="superscript"/>
        <sz val="10"/>
        <rFont val="Times New Roman"/>
        <family val="1"/>
      </rPr>
      <t>o</t>
    </r>
    <r>
      <rPr>
        <sz val="10"/>
        <rFont val="Times New Roman"/>
        <family val="1"/>
      </rPr>
      <t>C (60x76cm)</t>
    </r>
  </si>
  <si>
    <t>30</t>
  </si>
  <si>
    <t>32</t>
  </si>
  <si>
    <t>Stiklinės Petri arba lygiavertės lėkštelės, 100 mm skersmens</t>
  </si>
  <si>
    <t>35</t>
  </si>
  <si>
    <t>iki 8 vnt.</t>
  </si>
  <si>
    <t>38</t>
  </si>
  <si>
    <t>39</t>
  </si>
  <si>
    <t>44</t>
  </si>
  <si>
    <t xml:space="preserve">Sterilus vatinukas su medine lazdele, supakuotas individualiai </t>
  </si>
  <si>
    <t>45</t>
  </si>
  <si>
    <t>Sterilus vatinukas su plona metaline lazdele skirtas ėminiams iš uretros</t>
  </si>
  <si>
    <t>46</t>
  </si>
  <si>
    <t>Mėgintuvėlių stovas (13mm, plastikiniai, 50 vietų-lizdų, autoklavuojamas, "S" formos)</t>
  </si>
  <si>
    <t>iki 50 vnt.</t>
  </si>
  <si>
    <t>47</t>
  </si>
  <si>
    <t>Mėgintuvėlių stovas (13mm, plastikiniai, 90 vietų-lizdų, autoklavuojamas)</t>
  </si>
  <si>
    <t>iki 30 vnt.</t>
  </si>
  <si>
    <t>48</t>
  </si>
  <si>
    <t>Mėgintuvėlių stovas (20mm, plastikiniai, 40 vietų-lizdų, autoklavuojamas),stovo matavimai 246,5x104x70mm</t>
  </si>
  <si>
    <t>iki 10 vnt.</t>
  </si>
  <si>
    <t>Kintamo tūrio dozatoriai, antgaliai (51  pozicijos siūlomos prekės bus perkamos iš vieno tiekėjo)</t>
  </si>
  <si>
    <t>51.1.</t>
  </si>
  <si>
    <t>Kintamo tūrio pipetės (dozatoriai):</t>
  </si>
  <si>
    <t>51.1.1</t>
  </si>
  <si>
    <t>51.1.2</t>
  </si>
  <si>
    <t>51.1.3</t>
  </si>
  <si>
    <t>51.1.4</t>
  </si>
  <si>
    <t>51.1.5</t>
  </si>
  <si>
    <t>51.2</t>
  </si>
  <si>
    <t>Dozatorių stovai  -  komplektacijoje ne mažiau nei 1 septynių vietų stovas  tinkamas pipetėms</t>
  </si>
  <si>
    <t>Iki 6 vnt.</t>
  </si>
  <si>
    <t>51.3</t>
  </si>
  <si>
    <t>51.3.1</t>
  </si>
  <si>
    <t>Iki 10000 vnt.</t>
  </si>
  <si>
    <t>51.3.2</t>
  </si>
  <si>
    <t>51.3.3</t>
  </si>
  <si>
    <t>51.3.4</t>
  </si>
  <si>
    <t>Iki 5000 vnt.</t>
  </si>
  <si>
    <t>Viso 51 pozicija</t>
  </si>
  <si>
    <t>52</t>
  </si>
  <si>
    <t>Plastikinė dėžutė, objektyvių stikliukų archyvavimui 100 vietų su sandariai užsidaromu dangteliu (užraktas) 208x162x32mm</t>
  </si>
  <si>
    <t>iki 2 vnt.</t>
  </si>
  <si>
    <t>53</t>
  </si>
  <si>
    <t>iki 1000 vnt.</t>
  </si>
  <si>
    <t>iki 4 vnt.</t>
  </si>
  <si>
    <r>
      <t>Polipropileninis butelis plovimui 250ml talpos (naudojamas Gramo būdu dažymo metu) su užsukamu dangteliu ir įmontuotu dangtelyje ir sulenktu 45</t>
    </r>
    <r>
      <rPr>
        <vertAlign val="superscript"/>
        <sz val="10"/>
        <rFont val="Times New Roman"/>
        <family val="1"/>
        <charset val="186"/>
      </rPr>
      <t xml:space="preserve">o </t>
    </r>
    <r>
      <rPr>
        <sz val="10"/>
        <rFont val="Times New Roman"/>
        <family val="1"/>
        <charset val="186"/>
      </rPr>
      <t xml:space="preserve"> vamzdeliu. Butelio aukštis 157mm, dugno diametras 61mm.</t>
    </r>
  </si>
  <si>
    <t>58</t>
  </si>
  <si>
    <t>Polipropileninis piltuvėlis maitinamųjų terpių gamybai, autoklavuojamas, plačios dalies diametras 100mm, siauros dalies diametras11mm</t>
  </si>
  <si>
    <t>59</t>
  </si>
  <si>
    <t>Stiklinis butelis 500ml talpos, autoklavuojamas, skirtas maitinamųjų terpių gamybai.</t>
  </si>
  <si>
    <t>iki 100 vnt.</t>
  </si>
  <si>
    <t>60</t>
  </si>
  <si>
    <t>Stiklinis butelis 250ml talpos, autoklavuojamas, skirtas maitinamųjų terpių gamybai.</t>
  </si>
  <si>
    <t>61</t>
  </si>
  <si>
    <t>Plokštelė ląstelių šlapime ir kituose organizmo skysčiuose skaičiavimui</t>
  </si>
  <si>
    <t>iki 720 vnt.</t>
  </si>
  <si>
    <t>62</t>
  </si>
  <si>
    <t>63</t>
  </si>
  <si>
    <t>1mm ilgio smaigalio lancetinės adatos, vienkartinės, skirtos odos alerginiams mėginiams</t>
  </si>
  <si>
    <t>iki 24000 vnt.</t>
  </si>
  <si>
    <t>Priemonės molekuliniams tyrimams</t>
  </si>
  <si>
    <t>65</t>
  </si>
  <si>
    <t>iki 3 vnt.</t>
  </si>
  <si>
    <t>iki 5 vnt.</t>
  </si>
  <si>
    <t>1 vnt.</t>
  </si>
  <si>
    <t>Kolba stiklinė, atspari karščiui, 300 ml</t>
  </si>
  <si>
    <t>ik 2 vnt</t>
  </si>
  <si>
    <t>76</t>
  </si>
  <si>
    <t>Parafilmas laboratorinis dydis 4X125 ft</t>
  </si>
  <si>
    <t>Laboratorinis laikmatis/laikrodis su signalizavimo (aliarmo) funkcija</t>
  </si>
  <si>
    <t>Medicininės priemonės citologijai, histologijai</t>
  </si>
  <si>
    <t>80</t>
  </si>
  <si>
    <t>Objektyviniai stikleliai su nuolatiniu teigiamu elektrostatiniu krūviu (pažymėti dviem pliusiukais vienam gale): turi būti skirti imunohistocheminiams tyrimams; dydis: 25 mm (± 1mm) x 75 (± 1mm).</t>
  </si>
  <si>
    <t>Iki 9000 vnt.</t>
  </si>
  <si>
    <t>vnt.</t>
  </si>
  <si>
    <t>81</t>
  </si>
  <si>
    <t>Biopsinės kasetės (vienkartinės, plastikinės, su dangteliu, skirtos biopsinės medžiagos įliejimui į parafiną) tinkančios esamam ligoninėje Cassmark2 aparatui</t>
  </si>
  <si>
    <t>83</t>
  </si>
  <si>
    <t>Biopsinės kempinėlės, skirtos įdėjimui į biopsinę kasetę (32x26 mm)</t>
  </si>
  <si>
    <t xml:space="preserve">Antgaliai mikrodozatoriui I: darbinis tūris - intervalas ne siauresnis 0,2 -10 µl; antgaliai ne sterilūs.  </t>
  </si>
  <si>
    <t>iki 500 vnt.</t>
  </si>
  <si>
    <t xml:space="preserve">Antgaliai mikrodozatoriui II: darbinis tūris - intervalas ne siauresnis 0,5 -250 µl; antgaliai ne sterilūs. </t>
  </si>
  <si>
    <t>iki 2500 vnt.</t>
  </si>
  <si>
    <t xml:space="preserve">Antgaliai mikrodozatoriui III: darbinis tūris - intervalas ne siauresnis 100 -1000 µl; antgaliai ne sterilūs. </t>
  </si>
  <si>
    <t>85</t>
  </si>
  <si>
    <t xml:space="preserve">Rankena autopsiniams ašmenims, autoklavuojama, atspari cheminėms medžiagoms, lengvai išardoma, tinkanti autopsiniams ašmenims Nr. 100, 170, 325. </t>
  </si>
  <si>
    <t>86</t>
  </si>
  <si>
    <t>Rankena histologiniams ašmenims, autoklavuojama, atspari cheminėms medžiagoms, tinkanti histologiniams ašmenims R35, S35</t>
  </si>
  <si>
    <t>87</t>
  </si>
  <si>
    <t>Histologiniai ašmenys: vienkartiniai mikrotominiai; S35; pagaminti iš nerūdijančio plieno; skirti rotaciniam mikrotomui, parafininių blokų pjovimui; ašmens ilgis - 80 mm; aštrumo kampas - 35⁰</t>
  </si>
  <si>
    <t>iki 1250 vnt.</t>
  </si>
  <si>
    <t>88</t>
  </si>
  <si>
    <t>89</t>
  </si>
  <si>
    <t xml:space="preserve">Histologiniai ašmenys: vienkartiniai mikrotominiai; C35; pagaminti iš karbonizuoto plieno; skirti kriotomui, sušaldytų mėginių pjovimui; ašmens ilgis - 80 mm; aštrumo kampas - 35⁰ </t>
  </si>
  <si>
    <t>90</t>
  </si>
  <si>
    <t>Autopsijos ašmenys: Nr. 170; vienkartiniai; pagaminti iš nerūdijančio plieno; ašmens ilgis - 170 mm.</t>
  </si>
  <si>
    <t>iki 60 vnt.</t>
  </si>
  <si>
    <t>91</t>
  </si>
  <si>
    <t>92</t>
  </si>
  <si>
    <t>93</t>
  </si>
  <si>
    <t>96</t>
  </si>
  <si>
    <t xml:space="preserve">Iki 5 vnt. </t>
  </si>
  <si>
    <t>103</t>
  </si>
  <si>
    <t>Dėžutė, objektyvinių stikliukų transportavimui (5 vietų) plastikinė, su dangteliu</t>
  </si>
  <si>
    <t>106</t>
  </si>
  <si>
    <t>Zondas, 12 cm</t>
  </si>
  <si>
    <t>108</t>
  </si>
  <si>
    <t>Mažo tūrio mikrodozatorius I: tūris nuo 1-10 µl; padalos vertė ne daugiau nei 0,02 µl; turi būti autoklavuojamas; turi būti atsparus UV šviesai; mikrodozatoriaus mygtukas turi būti su apsauga nuo netyčinio tūrio pakeitimo; mikrodozatoriuje turi būti duomenų kortelės laikiklis pastaboms ir prietaiso indentifikavimui .</t>
  </si>
  <si>
    <t>Mažo tūrio mikrodozatorius II: tūris nuo 10-100 µl; padalos vertė ne daugiau nei 0,2 µl; turi būti autoklavuojamas; turi būti atsparus UV šviesai; mikrodozatoriaus mygtukas turi būti su apsauga nuo netyčinio tūrio pakeitimo; mikrodozatoriuje turi būti duomenų kortelės laikiklis pastaboms ir prietaiso indentifikavimui.</t>
  </si>
  <si>
    <t>Mažo tūrio mikrodozatorius III: tūris nuo 100-1000 µl; padalos vertė ne daugiau nei 1 µl; turi būti autoklavuojamas; turi būti atsparus UV šviesai; mikrodozatoriaus mygtukas turi būti su apsauga nuo netyčinio tūrio pakeitimo; mikrodozatoriuje turi būti duomenų kortelės laikiklis pastaboms ir prietaiso indentifikavimui.</t>
  </si>
  <si>
    <t>Stovas mikrodozatoriams: Turi laikyti ne mažiau nei 6 mikrodozatorius. Stovas turi tikti tiek vienkanaliams, tiek daugiakanaliams mikrodozatoriams.</t>
  </si>
  <si>
    <r>
      <t xml:space="preserve">Sterilus polipropileno indelis, skirtas fekalijų surinkimui, su lopetėle,užsukamu dangteliu ir </t>
    </r>
    <r>
      <rPr>
        <b/>
        <sz val="10"/>
        <rFont val="Times New Roman"/>
        <family val="1"/>
        <charset val="186"/>
      </rPr>
      <t>popierine etikete, užkliuotą ant indelio</t>
    </r>
    <r>
      <rPr>
        <sz val="10"/>
        <rFont val="Times New Roman"/>
        <family val="1"/>
      </rPr>
      <t xml:space="preserve">  individualiai supakuotas 30ml, 25x90 mm</t>
    </r>
  </si>
  <si>
    <t>96 vietų plokštelė su U formos dugnu TPHA tyrimui</t>
  </si>
  <si>
    <t>Pipetės, polistirolo (26  pozicijos siūlomos prekės bus perkamos iš vieno tiekėjo):</t>
  </si>
  <si>
    <t>26.3</t>
  </si>
  <si>
    <t>Pastero 3ml supakuotos po kelias</t>
  </si>
  <si>
    <t>Stiklinės kaitinimo, graduotos, su snapeliu, aukštos formos (27  pozicijos siūlomos prekės bus perkamos iš vieno tiekėjo):</t>
  </si>
  <si>
    <t>27.1</t>
  </si>
  <si>
    <t>27.2</t>
  </si>
  <si>
    <t>Viso 27 pozicija</t>
  </si>
  <si>
    <t>Pastero 3ml individualiai supakuota, sterili</t>
  </si>
  <si>
    <t>Iki 3 vnt.</t>
  </si>
  <si>
    <t>Iki 48000 vnt.</t>
  </si>
  <si>
    <t>Iki 100000 vnt.</t>
  </si>
  <si>
    <t>Iki 20 vnt.</t>
  </si>
  <si>
    <t>Iki 50000 vnt.</t>
  </si>
  <si>
    <t>Iki 20000 vnt.</t>
  </si>
  <si>
    <t>iki 14000 vnt.</t>
  </si>
  <si>
    <t>Iki 2  vnt.</t>
  </si>
  <si>
    <t>Iki 7  vnt.</t>
  </si>
  <si>
    <t>Iki  3 vnt.</t>
  </si>
  <si>
    <t>Serologinė 2ml  sterili, individualiai supakuota</t>
  </si>
  <si>
    <t>Spiritinė lemputė</t>
  </si>
  <si>
    <t>Antgaliai iki 200 mikrolitrų</t>
  </si>
  <si>
    <t>Antgaliai iki 1000 mikrolitrų</t>
  </si>
  <si>
    <t>Antgaliai iki 10 mikrolitrų</t>
  </si>
  <si>
    <t>Antgaliai iki 5000 mikrolitrų</t>
  </si>
  <si>
    <t>Iki 200 mikrolitrų tūrio.</t>
  </si>
  <si>
    <t>Iki 1000 mikrolitrų tūrio</t>
  </si>
  <si>
    <t>iki 5000 mikrolitrų tūrio</t>
  </si>
  <si>
    <t>Iki 2000 vnt.</t>
  </si>
  <si>
    <t>Perkamų medicininių priemonių klinikinei laboratorijai, histologijai ir molekuliniams tyrimams sąrašas</t>
  </si>
  <si>
    <t>iki 100 mikrolitrų tūrio</t>
  </si>
  <si>
    <t>iki 1000 mikrolitrų tūrio</t>
  </si>
  <si>
    <r>
      <t xml:space="preserve">Ne mažesnio tūrio intervalo nei  2-20 mikrolitrų; padalos vertė- 0,1 </t>
    </r>
    <r>
      <rPr>
        <sz val="10"/>
        <color rgb="FF000000"/>
        <rFont val="Calibri"/>
        <family val="2"/>
        <charset val="186"/>
      </rPr>
      <t>µl</t>
    </r>
    <r>
      <rPr>
        <sz val="10"/>
        <color rgb="FF000000"/>
        <rFont val="Times New Roman"/>
        <family val="1"/>
        <charset val="186"/>
      </rPr>
      <t xml:space="preserve">; galimi netikslumai, esant 20 </t>
    </r>
    <r>
      <rPr>
        <sz val="10"/>
        <color rgb="FF000000"/>
        <rFont val="Calibri"/>
        <family val="2"/>
        <charset val="186"/>
      </rPr>
      <t>µ</t>
    </r>
    <r>
      <rPr>
        <sz val="10"/>
        <color rgb="FF000000"/>
        <rFont val="Times New Roman"/>
        <family val="1"/>
        <charset val="186"/>
      </rPr>
      <t>l tūriui: sisteminė klaida: +/-1,0</t>
    </r>
    <r>
      <rPr>
        <sz val="10"/>
        <color rgb="FF000000"/>
        <rFont val="Calibri"/>
        <family val="2"/>
        <charset val="186"/>
      </rPr>
      <t>%</t>
    </r>
    <r>
      <rPr>
        <sz val="10"/>
        <color rgb="FF000000"/>
        <rFont val="Times New Roman"/>
        <family val="1"/>
        <charset val="186"/>
      </rPr>
      <t>; atsitiktinė klaida:+/-0,3</t>
    </r>
    <r>
      <rPr>
        <sz val="10"/>
        <color rgb="FF000000"/>
        <rFont val="Calibri"/>
        <family val="2"/>
        <charset val="186"/>
      </rPr>
      <t>%</t>
    </r>
  </si>
  <si>
    <r>
      <t>ne mažesnio tūrio intervalo nei 20-200     mikrolitrų; padalos vertė- 0,1</t>
    </r>
    <r>
      <rPr>
        <sz val="10"/>
        <color rgb="FF000000"/>
        <rFont val="Calibri"/>
        <family val="2"/>
        <charset val="186"/>
      </rPr>
      <t>µ</t>
    </r>
    <r>
      <rPr>
        <sz val="10"/>
        <color rgb="FF000000"/>
        <rFont val="Times New Roman"/>
        <family val="1"/>
        <charset val="186"/>
      </rPr>
      <t xml:space="preserve">l; galimi netikslumai, esant 200 </t>
    </r>
    <r>
      <rPr>
        <sz val="10"/>
        <color rgb="FF000000"/>
        <rFont val="Calibri"/>
        <family val="2"/>
        <charset val="186"/>
      </rPr>
      <t>µ</t>
    </r>
    <r>
      <rPr>
        <sz val="10"/>
        <color rgb="FF000000"/>
        <rFont val="Times New Roman"/>
        <family val="1"/>
        <charset val="186"/>
      </rPr>
      <t>l tūriui: sisteminė klaida: +/- 0,6</t>
    </r>
    <r>
      <rPr>
        <sz val="10"/>
        <color rgb="FF000000"/>
        <rFont val="Calibri"/>
        <family val="2"/>
        <charset val="186"/>
      </rPr>
      <t>%</t>
    </r>
    <r>
      <rPr>
        <sz val="10"/>
        <color rgb="FF000000"/>
        <rFont val="Times New Roman"/>
        <family val="1"/>
        <charset val="186"/>
      </rPr>
      <t xml:space="preserve">; atsitiktinė: +/- 0,2 </t>
    </r>
    <r>
      <rPr>
        <sz val="10"/>
        <color rgb="FF000000"/>
        <rFont val="Calibri"/>
        <family val="2"/>
        <charset val="186"/>
      </rPr>
      <t>%</t>
    </r>
  </si>
  <si>
    <r>
      <t xml:space="preserve">ne mažesnio tūrio intervalo nei 100 – 1000 mikrolitrų; padalos vertė- 1,0 </t>
    </r>
    <r>
      <rPr>
        <sz val="10"/>
        <color rgb="FF000000"/>
        <rFont val="Calibri"/>
        <family val="2"/>
        <charset val="186"/>
      </rPr>
      <t>µ</t>
    </r>
    <r>
      <rPr>
        <sz val="10"/>
        <color rgb="FF000000"/>
        <rFont val="Times New Roman"/>
        <family val="1"/>
        <charset val="186"/>
      </rPr>
      <t xml:space="preserve">l; galimi netikslumai, esant 1000 </t>
    </r>
    <r>
      <rPr>
        <sz val="10"/>
        <color rgb="FF000000"/>
        <rFont val="Calibri"/>
        <family val="2"/>
        <charset val="186"/>
      </rPr>
      <t>µ</t>
    </r>
    <r>
      <rPr>
        <sz val="10"/>
        <color rgb="FF000000"/>
        <rFont val="Times New Roman"/>
        <family val="1"/>
        <charset val="186"/>
      </rPr>
      <t>l tūriui: sisteminė klaida: +/-0,6</t>
    </r>
    <r>
      <rPr>
        <sz val="10"/>
        <color rgb="FF000000"/>
        <rFont val="Calibri"/>
        <family val="2"/>
        <charset val="186"/>
      </rPr>
      <t>%</t>
    </r>
    <r>
      <rPr>
        <sz val="10"/>
        <color rgb="FF000000"/>
        <rFont val="Times New Roman"/>
        <family val="1"/>
        <charset val="186"/>
      </rPr>
      <t>; atsitiktinė klaida: +/-0,2</t>
    </r>
    <r>
      <rPr>
        <sz val="10"/>
        <color rgb="FF000000"/>
        <rFont val="Calibri"/>
        <family val="2"/>
        <charset val="186"/>
      </rPr>
      <t>%</t>
    </r>
    <r>
      <rPr>
        <sz val="10"/>
        <color rgb="FF000000"/>
        <rFont val="Times New Roman"/>
        <family val="1"/>
        <charset val="186"/>
      </rPr>
      <t>.</t>
    </r>
  </si>
  <si>
    <r>
      <t xml:space="preserve">ne mažesnio tūrio intervalo nei 0,5-10  mikrolitrų, padalos vertė- 0,1 </t>
    </r>
    <r>
      <rPr>
        <sz val="10"/>
        <color rgb="FF000000"/>
        <rFont val="Calibri"/>
        <family val="2"/>
        <charset val="186"/>
      </rPr>
      <t>µ</t>
    </r>
    <r>
      <rPr>
        <sz val="10"/>
        <color rgb="FF000000"/>
        <rFont val="Times New Roman"/>
        <family val="1"/>
        <charset val="186"/>
      </rPr>
      <t xml:space="preserve">; galimi netikslumai, esant 10 </t>
    </r>
    <r>
      <rPr>
        <sz val="10"/>
        <color rgb="FF000000"/>
        <rFont val="Calibri"/>
        <family val="2"/>
        <charset val="186"/>
      </rPr>
      <t>µ</t>
    </r>
    <r>
      <rPr>
        <sz val="10"/>
        <color rgb="FF000000"/>
        <rFont val="Times New Roman"/>
        <family val="1"/>
        <charset val="186"/>
      </rPr>
      <t xml:space="preserve">l tūriui: sisteminė klaida:+/- 1,0 </t>
    </r>
    <r>
      <rPr>
        <sz val="10"/>
        <color rgb="FF000000"/>
        <rFont val="Calibri"/>
        <family val="2"/>
        <charset val="186"/>
      </rPr>
      <t>%</t>
    </r>
    <r>
      <rPr>
        <sz val="10"/>
        <color rgb="FF000000"/>
        <rFont val="Times New Roman"/>
        <family val="1"/>
        <charset val="186"/>
      </rPr>
      <t xml:space="preserve">; atsitiktinė klaida: +/- 0,4 </t>
    </r>
    <r>
      <rPr>
        <sz val="10"/>
        <color rgb="FF000000"/>
        <rFont val="Calibri"/>
        <family val="2"/>
        <charset val="186"/>
      </rPr>
      <t>%</t>
    </r>
  </si>
  <si>
    <t xml:space="preserve">Kintamo tūrio mechaninė vienkanalė pipetė (dozatorius), kurios tūrio reguliavimo mechanizmas su skaičių fiksatoriumi, turinti 4 skaitmenų tūrio displėjų; spalvoti dozavimo mygtukai;  CE ženklinimas (atitinkantis EK direktyvas 98/79/EG ir EN ISO 8655-2). Pilnai autoklavuojama, su metrologine patikra, garantija -ne mažiau 12-os mėn. </t>
  </si>
  <si>
    <t>Angaliai dozatoriams - vienkartiniai antgaliai dozatoriams. Antgaliai privalo būti suderinami su dozatoriais: graduoti, pagaminti iš gryno žemo sulaikymo polipropileno (PP), patikrinti nuo RNazių, DNazių DNR  ir pyrigeno. Pagaminti pagal cGMP reikalavimus visiškai kontroliuojamoje aplinkoje.</t>
  </si>
  <si>
    <t>51.4.</t>
  </si>
  <si>
    <t>Antgaliai dozatoriams - vienkartiniai antgaliai. Antgaliai privalo būti suderinami su dozatoriais, sterlūs, su filtrais, graduoti, pagaminti tik iš gryno žemo sulaikymo polipropileno (PP), patikrinti nuo Rnazių, Dnazių, DNR ir pyrigeno. Pagaminti pagal cGMP reikalavimus visiškai kontroliuokamoje aplinkoje. Be nukleininių rūgščių užteršimo, PGR inhibitorių, endonukleazių ir endotoksinų. Filtrai pagaminti iš HDPE, be celiuliozės priedų.</t>
  </si>
  <si>
    <t>51.4.1</t>
  </si>
  <si>
    <t>51.4.2</t>
  </si>
  <si>
    <t>51.4.3</t>
  </si>
  <si>
    <t>51.4.4</t>
  </si>
  <si>
    <r>
      <t xml:space="preserve">ne mažesnio tūrio intervalo nei 500-5000 mikrolitrų; padalos vertė- 10 </t>
    </r>
    <r>
      <rPr>
        <sz val="10"/>
        <color rgb="FF000000"/>
        <rFont val="Calibri"/>
        <family val="2"/>
        <charset val="186"/>
      </rPr>
      <t>µ</t>
    </r>
    <r>
      <rPr>
        <sz val="10"/>
        <color rgb="FF000000"/>
        <rFont val="Times New Roman"/>
        <family val="1"/>
        <charset val="186"/>
      </rPr>
      <t>l; galimi netikslumai: sisteminė klaida: +/- 0,6</t>
    </r>
    <r>
      <rPr>
        <sz val="10"/>
        <color rgb="FF000000"/>
        <rFont val="Calibri"/>
        <family val="2"/>
        <charset val="186"/>
      </rPr>
      <t>%</t>
    </r>
    <r>
      <rPr>
        <sz val="10"/>
        <color rgb="FF000000"/>
        <rFont val="Times New Roman"/>
        <family val="1"/>
        <charset val="186"/>
      </rPr>
      <t>; atsitiktinė klaida: +/- 0,15</t>
    </r>
    <r>
      <rPr>
        <sz val="10"/>
        <color rgb="FF000000"/>
        <rFont val="Calibri"/>
        <family val="2"/>
        <charset val="186"/>
      </rPr>
      <t>%</t>
    </r>
  </si>
  <si>
    <t>iki 150 vnt</t>
  </si>
  <si>
    <t>7x7x5mm</t>
  </si>
  <si>
    <t>15x15x5mm</t>
  </si>
  <si>
    <t>24x24x5mm</t>
  </si>
  <si>
    <t>30x24x5mm</t>
  </si>
  <si>
    <t>Iki 576 vnt.</t>
  </si>
  <si>
    <t>Antgaliai ligoninės turimiems automatiniams „Eppendorf“ tipo dozatoriams (tikslus tūris, kokybiški, automatiškai numetami) (9 siūlomos  pozicijos prekės bus perkamos iš vieno tiekėjo):be filtrų,graduoti,  pagaminti tik iš gryno sulaikymo polipropileno (PP), patikrinti nuo Rnazių, Dnazių, DNR ir pyrigeno; pagaminti pagal cGMP reikalavimus visiškai kontroliuojamoje aplinkoje</t>
  </si>
  <si>
    <t>0,5-10,0 mikrolitrų tūrio, tinkanti ligoninės turimam "Eppendorf Reference 2" dozatoriui</t>
  </si>
  <si>
    <t>Pincetas, sterilus, polistirolo, supakuotas po vieną</t>
  </si>
  <si>
    <t>Sterilios, polistirolo Petri arba lygiavertės lėkštelės, 90mm skersmens, be pertvaros</t>
  </si>
  <si>
    <t>Švirkštinis filtras GD/X vatman (Whatman)arba lygiaverčio tipo. Diametras 25 mm, porų dydis 0,45µm, su prefiltracine GMF 150 ir GF/F stiklo mikro plaušų tarpu, švirkštas įsukamas sriegiu.</t>
  </si>
  <si>
    <t xml:space="preserve">Iki 200 mikrolitrų tūrio, plastikiniai, sterili pakuotė </t>
  </si>
  <si>
    <t xml:space="preserve">Iki 1000 mikrolitrų tūrio, plastikiniai, sterili pakuotė </t>
  </si>
  <si>
    <t>Antgaliai ligoninės turimiems automatiniams „Finpipete“ dozatoriams (8 pozicijos siūlomos prekės bus perkamos iš vieno tiekėjo): be filtrų, graduoti,  pagaminti tik iš gryno sulaikymo polipropileno (PP), patikrinti nuo Rnazių, Dnazių, DNR ir pyrigeno; pagaminti pagal cGMP reikalavimus visiškai kontroliuojamoje aplinkoje</t>
  </si>
  <si>
    <t>Inokuliacinės sterilios kilpos 1μl  (suapvalintas galas, nebraižantis agaro, lygus pirštų laikymo paviršius)</t>
  </si>
  <si>
    <t>Inokuliacinės sterilios kilpos 10μl  (suapvalintas galas, nebraižantis agaro, lygus pirštų laikymo paviršius)</t>
  </si>
  <si>
    <t>Antgaliai  iki 10 mikrolitrų</t>
  </si>
  <si>
    <t xml:space="preserve">Antgaliai iki 20 mikrolitrų </t>
  </si>
  <si>
    <t xml:space="preserve">Antgaliai iki 200  mikrolitrų </t>
  </si>
  <si>
    <t xml:space="preserve">Antgaliai iki 1000 mikrolitrų </t>
  </si>
  <si>
    <t>iki 1440 vnt.</t>
  </si>
  <si>
    <t>iki 1920 vnt.</t>
  </si>
  <si>
    <t>Histologiniai ašmenys: vienkartiniai mikrotominiai; R35; pagaminti iš nerūdijančio plieno; skirti rotaciniam mikrotomui, parafininių blokų pjovimui; ašmens ilgis - 80 mm; aštrumo kampas - 35⁰</t>
  </si>
  <si>
    <t>Stiuarto arba lygiavertė terpė kultūretėje be anglies (vatinukas su plastmasine lazdele)</t>
  </si>
  <si>
    <t>74</t>
  </si>
  <si>
    <t>Antgaliai kintamo tūrio mikrodozatoriams (87 pozicijos siūlomos prekės bus perkamos iš vieno tiekėjo) (būtinas antgalių suderinamumas su esamais ligoninėje Biohit/Sartorius mikrodozatoriais):</t>
  </si>
  <si>
    <t>87.1</t>
  </si>
  <si>
    <t>87.2</t>
  </si>
  <si>
    <t>87.3</t>
  </si>
  <si>
    <t>Viso 87 pozicija</t>
  </si>
  <si>
    <t xml:space="preserve">Metalinės, nerūdijančios  formelės parafininių blokų įliejimui ( 96 pozicijos siūlomos prekės bus perkamos iš vieno tiekėjo): </t>
  </si>
  <si>
    <t>96.1</t>
  </si>
  <si>
    <t>96.2</t>
  </si>
  <si>
    <t>96.3</t>
  </si>
  <si>
    <t>96.4</t>
  </si>
  <si>
    <t>Viso 96 pozicija:</t>
  </si>
  <si>
    <t>113</t>
  </si>
  <si>
    <t>Laboratorinis žymėjimo rašiklis, naudojamas ant įvairių laboratorinių priemonių paviršių tokių kaip stiklas ar kasetės,greitai džiūstantis, atsparus ksilenui, alkoholiams, acetonui, formalinui; juodos spalvos.</t>
  </si>
  <si>
    <t>Mikrodozavimo sistema (113 pozicijos siūlomos prekės bus perkamos iš vieno tiekėjo):</t>
  </si>
  <si>
    <t>113.1</t>
  </si>
  <si>
    <t>113.2</t>
  </si>
  <si>
    <t>113.3</t>
  </si>
  <si>
    <t>113.4</t>
  </si>
  <si>
    <t>113.5</t>
  </si>
  <si>
    <t>113.6</t>
  </si>
  <si>
    <t>113.7</t>
  </si>
  <si>
    <t>Viso 113 pozicija</t>
  </si>
  <si>
    <t>Plastikinė 10-ies kamerų plokštelė su tinkleliu</t>
  </si>
  <si>
    <t>Plastikiniai centrifuginiai mėgintuvėliai, konusiniu galu, sugraduoti po 1 ml</t>
  </si>
  <si>
    <t>iki 5000 vnt.</t>
  </si>
  <si>
    <t>Plastikinės pipetės, kurios pagalba galima paimti tik 1 ml kūno skysčio</t>
  </si>
  <si>
    <t>116.1</t>
  </si>
  <si>
    <t>116.2</t>
  </si>
  <si>
    <t>Priemonės, skirtos standartizuotam kūno skysčių mikroskopavimui (116 pozicijos siūlomos prekės bus perkamos iš vieno tiekėjo):</t>
  </si>
  <si>
    <t>Viso 116 pozicija</t>
  </si>
  <si>
    <t>LP 109348</t>
  </si>
  <si>
    <t>LP 105348</t>
  </si>
  <si>
    <t>LP 111540</t>
  </si>
  <si>
    <t>LP 110411</t>
  </si>
  <si>
    <t>Nalge 63113-0010</t>
  </si>
  <si>
    <t>LP 151143</t>
  </si>
  <si>
    <t>LP 151146</t>
  </si>
  <si>
    <t>LP 151348</t>
  </si>
  <si>
    <t>LP 151648</t>
  </si>
  <si>
    <t>DTL 200028</t>
  </si>
  <si>
    <t>Biohit 790014</t>
  </si>
  <si>
    <t>Marienfeld 1000200</t>
  </si>
  <si>
    <t>LP 192590</t>
  </si>
  <si>
    <t>DTL 979930</t>
  </si>
  <si>
    <t>LP 191010</t>
  </si>
  <si>
    <t>LP 120030</t>
  </si>
  <si>
    <t>Whatman 1001-090</t>
  </si>
  <si>
    <t>LP 136138</t>
  </si>
  <si>
    <t>LP 136038</t>
  </si>
  <si>
    <t>LP 160210</t>
  </si>
  <si>
    <t>HH 1070107</t>
  </si>
  <si>
    <t>HH 1070105</t>
  </si>
  <si>
    <t>LP 132010</t>
  </si>
  <si>
    <t>LP 135130</t>
  </si>
  <si>
    <t>Sarsted 82.1473.001</t>
  </si>
  <si>
    <t>HH 1070510</t>
  </si>
  <si>
    <t>LP 130038</t>
  </si>
  <si>
    <t>LP 139938</t>
  </si>
  <si>
    <t>LP 112298</t>
  </si>
  <si>
    <t>LP 112698</t>
  </si>
  <si>
    <t>LP 185082</t>
  </si>
  <si>
    <t>LP 18908x</t>
  </si>
  <si>
    <t>LP 18708x</t>
  </si>
  <si>
    <t>Biohit 728030</t>
  </si>
  <si>
    <t>Biohit 728060</t>
  </si>
  <si>
    <t>Biohit 728070</t>
  </si>
  <si>
    <t>Biohit 728080</t>
  </si>
  <si>
    <t>Biohit 728010</t>
  </si>
  <si>
    <t>Biohit 725620</t>
  </si>
  <si>
    <t>LP 152143</t>
  </si>
  <si>
    <t>LP 152146</t>
  </si>
  <si>
    <t>Biohit 780308</t>
  </si>
  <si>
    <t>Biohit 790011F</t>
  </si>
  <si>
    <t>Biohit 790021F</t>
  </si>
  <si>
    <t>Biohit 790201F</t>
  </si>
  <si>
    <t>Biohit 791001F</t>
  </si>
  <si>
    <t>LP 199990</t>
  </si>
  <si>
    <t>Nalge 2401-1020</t>
  </si>
  <si>
    <t>HH 1070462</t>
  </si>
  <si>
    <t>HH1070461</t>
  </si>
  <si>
    <t>HH 1082601</t>
  </si>
  <si>
    <t>HH 1131896</t>
  </si>
  <si>
    <t>HH 1110106</t>
  </si>
  <si>
    <t>Whatman 6874-2504</t>
  </si>
  <si>
    <t>HH 1070235</t>
  </si>
  <si>
    <t>HH 1131912</t>
  </si>
  <si>
    <t>HH 1080361</t>
  </si>
  <si>
    <t>Marienfeld 0810401</t>
  </si>
  <si>
    <t>LP 19102x</t>
  </si>
  <si>
    <t>LP 190195</t>
  </si>
  <si>
    <t>Feather F-100</t>
  </si>
  <si>
    <t>Feather F-80P</t>
  </si>
  <si>
    <t>Feather S-35</t>
  </si>
  <si>
    <t>Feather R-35</t>
  </si>
  <si>
    <t>Feather C-35</t>
  </si>
  <si>
    <t>Feather N170</t>
  </si>
  <si>
    <t>DTL 192931</t>
  </si>
  <si>
    <t>DTL 192932</t>
  </si>
  <si>
    <t>DTL 192933</t>
  </si>
  <si>
    <t>DTL 192934</t>
  </si>
  <si>
    <t>Marienfeld 6130603</t>
  </si>
  <si>
    <t>DTL 900028</t>
  </si>
  <si>
    <t>HH 1110611</t>
  </si>
  <si>
    <t>Biohit 725020</t>
  </si>
  <si>
    <t>Biohit 725050</t>
  </si>
  <si>
    <t>Biohit 790204</t>
  </si>
  <si>
    <t>Biohit 725070</t>
  </si>
  <si>
    <t>Biohit 791004</t>
  </si>
  <si>
    <t>Biohit 725600</t>
  </si>
  <si>
    <t>DTL 429910</t>
  </si>
  <si>
    <t>LP 160111</t>
  </si>
  <si>
    <t>Konkursų ruošimo vadybininkė Inga Rinkevičienė</t>
  </si>
  <si>
    <t>Marienfeld 0101030</t>
  </si>
  <si>
    <t>Marienfeld 0101222</t>
  </si>
  <si>
    <t>LP 195090</t>
  </si>
  <si>
    <t>Steri sets 3020</t>
  </si>
  <si>
    <t>LP 291024</t>
  </si>
  <si>
    <t>LP 118898</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</si>
</sst>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186"/>
      <scheme val="minor"/>
    </font>
    <font>
      <sz val="16"/>
      <name val="Times New Roman"/>
      <family val="1"/>
      <charset val="186"/>
    </font>
    <font>
      <sz val="10"/>
      <name val="Times New Roman"/>
      <family val="1"/>
      <charset val="186"/>
    </font>
    <font>
      <sz val="10"/>
      <name val="Times New Roman"/>
      <family val="1"/>
    </font>
    <font>
      <sz val="10"/>
      <color theme="1"/>
      <name val="Times New Roman"/>
      <family val="1"/>
      <charset val="186"/>
    </font>
    <font>
      <b/>
      <sz val="10"/>
      <name val="Times New Roman"/>
      <family val="1"/>
      <charset val="186"/>
    </font>
    <font>
      <b/>
      <sz val="10"/>
      <name val="Times New Roman"/>
      <family val="1"/>
    </font>
    <font>
      <vertAlign val="superscript"/>
      <sz val="10"/>
      <name val="Times New Roman"/>
      <family val="1"/>
    </font>
    <font>
      <sz val="10"/>
      <color rgb="FF000000"/>
      <name val="Times New Roman"/>
      <family val="1"/>
      <charset val="186"/>
    </font>
    <font>
      <vertAlign val="superscript"/>
      <sz val="10"/>
      <name val="Times New Roman"/>
      <family val="1"/>
      <charset val="186"/>
    </font>
    <font>
      <sz val="10"/>
      <color rgb="FF000000"/>
      <name val="Calibri"/>
      <family val="2"/>
      <charset val="186"/>
    </font>
    <font>
      <sz val="10"/>
      <color rgb="FFFF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2" fillId="0" borderId="0" xfId="0" applyFont="1" applyAlignment="1">
      <alignment vertical="top"/>
    </xf>
    <xf numFmtId="0" fontId="3" fillId="0" borderId="1" xfId="0" applyFont="1" applyBorder="1" applyAlignment="1">
      <alignment horizontal="center" vertical="top" wrapText="1"/>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0" fontId="5" fillId="0" borderId="1" xfId="0" applyFont="1" applyBorder="1" applyAlignment="1">
      <alignment horizontal="center" vertical="top" wrapText="1"/>
    </xf>
    <xf numFmtId="49" fontId="3" fillId="0" borderId="1" xfId="0" applyNumberFormat="1" applyFont="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5" fillId="0" borderId="1" xfId="0" applyFont="1" applyBorder="1" applyAlignment="1">
      <alignment horizontal="righ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xf>
    <xf numFmtId="0" fontId="2" fillId="0" borderId="1" xfId="0" applyFont="1" applyBorder="1" applyAlignment="1">
      <alignment vertical="top"/>
    </xf>
    <xf numFmtId="17" fontId="2" fillId="0" borderId="1" xfId="0" applyNumberFormat="1" applyFont="1" applyBorder="1" applyAlignment="1">
      <alignment horizontal="center" vertical="top" wrapText="1"/>
    </xf>
    <xf numFmtId="0" fontId="8" fillId="0" borderId="1" xfId="0" applyFont="1" applyBorder="1" applyAlignment="1">
      <alignment vertical="top" wrapText="1"/>
    </xf>
    <xf numFmtId="49" fontId="2" fillId="0" borderId="1" xfId="0" applyNumberFormat="1" applyFont="1" applyBorder="1" applyAlignment="1">
      <alignment horizontal="center" vertical="top" wrapText="1"/>
    </xf>
    <xf numFmtId="0" fontId="2" fillId="0" borderId="1" xfId="0" applyFont="1" applyBorder="1" applyAlignment="1">
      <alignment horizontal="justify" vertical="top" wrapText="1"/>
    </xf>
    <xf numFmtId="0" fontId="4" fillId="0" borderId="1" xfId="0" applyFont="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2" borderId="1" xfId="0" applyFont="1" applyFill="1" applyBorder="1" applyAlignment="1">
      <alignment vertical="top" wrapText="1"/>
    </xf>
    <xf numFmtId="0" fontId="3" fillId="2" borderId="1" xfId="0" applyFont="1" applyFill="1" applyBorder="1" applyAlignment="1">
      <alignment horizontal="center" vertical="top" wrapText="1"/>
    </xf>
    <xf numFmtId="0" fontId="2" fillId="2" borderId="1" xfId="0" applyFont="1" applyFill="1" applyBorder="1" applyAlignment="1">
      <alignment horizontal="center" vertical="top"/>
    </xf>
    <xf numFmtId="0" fontId="2" fillId="0" borderId="0" xfId="0" applyFont="1" applyAlignment="1">
      <alignment horizontal="center" vertical="top"/>
    </xf>
    <xf numFmtId="0" fontId="2" fillId="0" borderId="0" xfId="0" applyFont="1" applyAlignment="1">
      <alignment vertical="top" wrapText="1"/>
    </xf>
    <xf numFmtId="0" fontId="11" fillId="0" borderId="1" xfId="0" applyFont="1" applyBorder="1" applyAlignment="1">
      <alignment horizontal="center" vertical="top"/>
    </xf>
    <xf numFmtId="0" fontId="4" fillId="0" borderId="1" xfId="0" applyFont="1" applyBorder="1" applyAlignment="1">
      <alignment horizontal="center" vertical="top"/>
    </xf>
    <xf numFmtId="0" fontId="2" fillId="2" borderId="1" xfId="0" applyFont="1" applyFill="1" applyBorder="1" applyAlignment="1">
      <alignment horizontal="center" vertical="top" wrapText="1"/>
    </xf>
    <xf numFmtId="0" fontId="6" fillId="2" borderId="1" xfId="0" applyFont="1" applyFill="1" applyBorder="1" applyAlignment="1">
      <alignment horizontal="right" vertical="top" wrapText="1"/>
    </xf>
    <xf numFmtId="0" fontId="5" fillId="2" borderId="1" xfId="0" applyFont="1" applyFill="1" applyBorder="1" applyAlignment="1">
      <alignment horizontal="right" vertical="top" wrapText="1"/>
    </xf>
    <xf numFmtId="0" fontId="4" fillId="0" borderId="1" xfId="0" applyFont="1" applyBorder="1" applyAlignment="1">
      <alignment wrapText="1"/>
    </xf>
    <xf numFmtId="0" fontId="1" fillId="0" borderId="0" xfId="0" applyFont="1" applyAlignment="1">
      <alignment horizontal="center" vertical="top"/>
    </xf>
    <xf numFmtId="4" fontId="1" fillId="0" borderId="0" xfId="0" applyNumberFormat="1" applyFont="1" applyAlignment="1">
      <alignment horizontal="center" vertical="top"/>
    </xf>
    <xf numFmtId="4" fontId="4" fillId="0" borderId="1" xfId="0" applyNumberFormat="1" applyFont="1" applyBorder="1" applyAlignment="1">
      <alignment horizontal="center" vertical="top" wrapText="1"/>
    </xf>
    <xf numFmtId="4" fontId="2" fillId="0" borderId="1" xfId="0" applyNumberFormat="1" applyFont="1" applyBorder="1" applyAlignment="1">
      <alignment horizontal="center" vertical="top" wrapText="1"/>
    </xf>
    <xf numFmtId="4" fontId="2" fillId="0" borderId="1" xfId="0" applyNumberFormat="1" applyFont="1" applyBorder="1" applyAlignment="1">
      <alignment horizontal="center" vertical="top"/>
    </xf>
    <xf numFmtId="4" fontId="2" fillId="2" borderId="1" xfId="0" applyNumberFormat="1" applyFont="1" applyFill="1" applyBorder="1" applyAlignment="1">
      <alignment horizontal="center" vertical="top" wrapText="1"/>
    </xf>
    <xf numFmtId="4" fontId="2" fillId="2" borderId="1" xfId="0" applyNumberFormat="1" applyFont="1" applyFill="1" applyBorder="1" applyAlignment="1">
      <alignment horizontal="center" vertical="top"/>
    </xf>
    <xf numFmtId="4" fontId="2" fillId="0" borderId="0" xfId="0" applyNumberFormat="1" applyFont="1" applyAlignment="1">
      <alignment horizontal="center" vertical="top"/>
    </xf>
    <xf numFmtId="2" fontId="4" fillId="0" borderId="1" xfId="0" applyNumberFormat="1" applyFont="1" applyBorder="1" applyAlignment="1">
      <alignment horizontal="center" vertical="top" wrapText="1"/>
    </xf>
    <xf numFmtId="2" fontId="2" fillId="0" borderId="1" xfId="0" applyNumberFormat="1" applyFont="1" applyBorder="1" applyAlignment="1">
      <alignment horizontal="center" vertical="top" wrapText="1"/>
    </xf>
    <xf numFmtId="2" fontId="2" fillId="0" borderId="1" xfId="0" applyNumberFormat="1" applyFont="1" applyBorder="1" applyAlignment="1">
      <alignment horizontal="center" vertical="top"/>
    </xf>
    <xf numFmtId="2" fontId="2" fillId="2" borderId="1" xfId="0" applyNumberFormat="1" applyFont="1" applyFill="1" applyBorder="1" applyAlignment="1">
      <alignment horizontal="center" vertical="top" wrapText="1"/>
    </xf>
    <xf numFmtId="2" fontId="2" fillId="2" borderId="1" xfId="0" applyNumberFormat="1" applyFont="1" applyFill="1" applyBorder="1" applyAlignment="1">
      <alignment horizontal="center" vertical="top"/>
    </xf>
    <xf numFmtId="2" fontId="2" fillId="0" borderId="0" xfId="0" applyNumberFormat="1" applyFont="1" applyAlignment="1">
      <alignment horizontal="center" vertical="top"/>
    </xf>
    <xf numFmtId="4" fontId="6" fillId="3" borderId="1" xfId="0" applyNumberFormat="1" applyFont="1" applyFill="1" applyBorder="1" applyAlignment="1">
      <alignment horizontal="center" vertical="top" wrapText="1"/>
    </xf>
    <xf numFmtId="4" fontId="6" fillId="3" borderId="1" xfId="0" applyNumberFormat="1" applyFont="1" applyFill="1" applyBorder="1" applyAlignment="1">
      <alignment horizontal="center" vertical="top"/>
    </xf>
    <xf numFmtId="4" fontId="2"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4" fontId="2" fillId="3" borderId="1" xfId="0" applyNumberFormat="1" applyFont="1" applyFill="1" applyBorder="1" applyAlignment="1">
      <alignment horizontal="center" vertical="top" wrapText="1"/>
    </xf>
    <xf numFmtId="49" fontId="3" fillId="0" borderId="1" xfId="0" applyNumberFormat="1" applyFont="1" applyFill="1" applyBorder="1" applyAlignment="1">
      <alignment horizontal="center" vertical="top" wrapText="1"/>
    </xf>
    <xf numFmtId="0" fontId="5" fillId="0" borderId="1" xfId="0" applyFont="1" applyFill="1" applyBorder="1" applyAlignment="1">
      <alignment horizontal="right" vertical="top" wrapText="1"/>
    </xf>
    <xf numFmtId="0" fontId="1" fillId="0" borderId="0" xfId="0" applyFont="1" applyAlignment="1">
      <alignment horizontal="center" vertical="top" wrapText="1"/>
    </xf>
    <xf numFmtId="0" fontId="2" fillId="0" borderId="1" xfId="0" applyFont="1" applyFill="1" applyBorder="1" applyAlignment="1">
      <alignment horizontal="center" vertical="top"/>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0"/>
  <sheetViews>
    <sheetView tabSelected="1" zoomScale="125" zoomScaleNormal="125" workbookViewId="0">
      <selection activeCell="B125" sqref="B125"/>
    </sheetView>
  </sheetViews>
  <sheetFormatPr defaultRowHeight="12.75" x14ac:dyDescent="0.25"/>
  <cols>
    <col min="1" max="1" width="7.85546875" style="23" customWidth="1"/>
    <col min="2" max="2" width="68" style="24" customWidth="1"/>
    <col min="3" max="3" width="11.5703125" style="1" customWidth="1"/>
    <col min="4" max="4" width="7.28515625" style="1" customWidth="1"/>
    <col min="5" max="5" width="6.28515625" style="23" customWidth="1"/>
    <col min="6" max="6" width="8.7109375" style="44" customWidth="1"/>
    <col min="7" max="7" width="7.85546875" style="38" customWidth="1"/>
    <col min="8" max="8" width="22" style="23" customWidth="1"/>
    <col min="9" max="256" width="9.140625" style="1"/>
    <col min="257" max="257" width="6.28515625" style="1" customWidth="1"/>
    <col min="258" max="258" width="63.140625" style="1" customWidth="1"/>
    <col min="259" max="259" width="15.28515625" style="1" customWidth="1"/>
    <col min="260" max="260" width="9.85546875" style="1" customWidth="1"/>
    <col min="261" max="261" width="8.42578125" style="1" customWidth="1"/>
    <col min="262" max="262" width="9.5703125" style="1" customWidth="1"/>
    <col min="263" max="263" width="9.42578125" style="1" customWidth="1"/>
    <col min="264" max="264" width="20.85546875" style="1" customWidth="1"/>
    <col min="265" max="512" width="9.140625" style="1"/>
    <col min="513" max="513" width="6.28515625" style="1" customWidth="1"/>
    <col min="514" max="514" width="63.140625" style="1" customWidth="1"/>
    <col min="515" max="515" width="15.28515625" style="1" customWidth="1"/>
    <col min="516" max="516" width="9.85546875" style="1" customWidth="1"/>
    <col min="517" max="517" width="8.42578125" style="1" customWidth="1"/>
    <col min="518" max="518" width="9.5703125" style="1" customWidth="1"/>
    <col min="519" max="519" width="9.42578125" style="1" customWidth="1"/>
    <col min="520" max="520" width="20.85546875" style="1" customWidth="1"/>
    <col min="521" max="768" width="9.140625" style="1"/>
    <col min="769" max="769" width="6.28515625" style="1" customWidth="1"/>
    <col min="770" max="770" width="63.140625" style="1" customWidth="1"/>
    <col min="771" max="771" width="15.28515625" style="1" customWidth="1"/>
    <col min="772" max="772" width="9.85546875" style="1" customWidth="1"/>
    <col min="773" max="773" width="8.42578125" style="1" customWidth="1"/>
    <col min="774" max="774" width="9.5703125" style="1" customWidth="1"/>
    <col min="775" max="775" width="9.42578125" style="1" customWidth="1"/>
    <col min="776" max="776" width="20.85546875" style="1" customWidth="1"/>
    <col min="777" max="1024" width="9.140625" style="1"/>
    <col min="1025" max="1025" width="6.28515625" style="1" customWidth="1"/>
    <col min="1026" max="1026" width="63.140625" style="1" customWidth="1"/>
    <col min="1027" max="1027" width="15.28515625" style="1" customWidth="1"/>
    <col min="1028" max="1028" width="9.85546875" style="1" customWidth="1"/>
    <col min="1029" max="1029" width="8.42578125" style="1" customWidth="1"/>
    <col min="1030" max="1030" width="9.5703125" style="1" customWidth="1"/>
    <col min="1031" max="1031" width="9.42578125" style="1" customWidth="1"/>
    <col min="1032" max="1032" width="20.85546875" style="1" customWidth="1"/>
    <col min="1033" max="1280" width="9.140625" style="1"/>
    <col min="1281" max="1281" width="6.28515625" style="1" customWidth="1"/>
    <col min="1282" max="1282" width="63.140625" style="1" customWidth="1"/>
    <col min="1283" max="1283" width="15.28515625" style="1" customWidth="1"/>
    <col min="1284" max="1284" width="9.85546875" style="1" customWidth="1"/>
    <col min="1285" max="1285" width="8.42578125" style="1" customWidth="1"/>
    <col min="1286" max="1286" width="9.5703125" style="1" customWidth="1"/>
    <col min="1287" max="1287" width="9.42578125" style="1" customWidth="1"/>
    <col min="1288" max="1288" width="20.85546875" style="1" customWidth="1"/>
    <col min="1289" max="1536" width="9.140625" style="1"/>
    <col min="1537" max="1537" width="6.28515625" style="1" customWidth="1"/>
    <col min="1538" max="1538" width="63.140625" style="1" customWidth="1"/>
    <col min="1539" max="1539" width="15.28515625" style="1" customWidth="1"/>
    <col min="1540" max="1540" width="9.85546875" style="1" customWidth="1"/>
    <col min="1541" max="1541" width="8.42578125" style="1" customWidth="1"/>
    <col min="1542" max="1542" width="9.5703125" style="1" customWidth="1"/>
    <col min="1543" max="1543" width="9.42578125" style="1" customWidth="1"/>
    <col min="1544" max="1544" width="20.85546875" style="1" customWidth="1"/>
    <col min="1545" max="1792" width="9.140625" style="1"/>
    <col min="1793" max="1793" width="6.28515625" style="1" customWidth="1"/>
    <col min="1794" max="1794" width="63.140625" style="1" customWidth="1"/>
    <col min="1795" max="1795" width="15.28515625" style="1" customWidth="1"/>
    <col min="1796" max="1796" width="9.85546875" style="1" customWidth="1"/>
    <col min="1797" max="1797" width="8.42578125" style="1" customWidth="1"/>
    <col min="1798" max="1798" width="9.5703125" style="1" customWidth="1"/>
    <col min="1799" max="1799" width="9.42578125" style="1" customWidth="1"/>
    <col min="1800" max="1800" width="20.85546875" style="1" customWidth="1"/>
    <col min="1801" max="2048" width="9.140625" style="1"/>
    <col min="2049" max="2049" width="6.28515625" style="1" customWidth="1"/>
    <col min="2050" max="2050" width="63.140625" style="1" customWidth="1"/>
    <col min="2051" max="2051" width="15.28515625" style="1" customWidth="1"/>
    <col min="2052" max="2052" width="9.85546875" style="1" customWidth="1"/>
    <col min="2053" max="2053" width="8.42578125" style="1" customWidth="1"/>
    <col min="2054" max="2054" width="9.5703125" style="1" customWidth="1"/>
    <col min="2055" max="2055" width="9.42578125" style="1" customWidth="1"/>
    <col min="2056" max="2056" width="20.85546875" style="1" customWidth="1"/>
    <col min="2057" max="2304" width="9.140625" style="1"/>
    <col min="2305" max="2305" width="6.28515625" style="1" customWidth="1"/>
    <col min="2306" max="2306" width="63.140625" style="1" customWidth="1"/>
    <col min="2307" max="2307" width="15.28515625" style="1" customWidth="1"/>
    <col min="2308" max="2308" width="9.85546875" style="1" customWidth="1"/>
    <col min="2309" max="2309" width="8.42578125" style="1" customWidth="1"/>
    <col min="2310" max="2310" width="9.5703125" style="1" customWidth="1"/>
    <col min="2311" max="2311" width="9.42578125" style="1" customWidth="1"/>
    <col min="2312" max="2312" width="20.85546875" style="1" customWidth="1"/>
    <col min="2313" max="2560" width="9.140625" style="1"/>
    <col min="2561" max="2561" width="6.28515625" style="1" customWidth="1"/>
    <col min="2562" max="2562" width="63.140625" style="1" customWidth="1"/>
    <col min="2563" max="2563" width="15.28515625" style="1" customWidth="1"/>
    <col min="2564" max="2564" width="9.85546875" style="1" customWidth="1"/>
    <col min="2565" max="2565" width="8.42578125" style="1" customWidth="1"/>
    <col min="2566" max="2566" width="9.5703125" style="1" customWidth="1"/>
    <col min="2567" max="2567" width="9.42578125" style="1" customWidth="1"/>
    <col min="2568" max="2568" width="20.85546875" style="1" customWidth="1"/>
    <col min="2569" max="2816" width="9.140625" style="1"/>
    <col min="2817" max="2817" width="6.28515625" style="1" customWidth="1"/>
    <col min="2818" max="2818" width="63.140625" style="1" customWidth="1"/>
    <col min="2819" max="2819" width="15.28515625" style="1" customWidth="1"/>
    <col min="2820" max="2820" width="9.85546875" style="1" customWidth="1"/>
    <col min="2821" max="2821" width="8.42578125" style="1" customWidth="1"/>
    <col min="2822" max="2822" width="9.5703125" style="1" customWidth="1"/>
    <col min="2823" max="2823" width="9.42578125" style="1" customWidth="1"/>
    <col min="2824" max="2824" width="20.85546875" style="1" customWidth="1"/>
    <col min="2825" max="3072" width="9.140625" style="1"/>
    <col min="3073" max="3073" width="6.28515625" style="1" customWidth="1"/>
    <col min="3074" max="3074" width="63.140625" style="1" customWidth="1"/>
    <col min="3075" max="3075" width="15.28515625" style="1" customWidth="1"/>
    <col min="3076" max="3076" width="9.85546875" style="1" customWidth="1"/>
    <col min="3077" max="3077" width="8.42578125" style="1" customWidth="1"/>
    <col min="3078" max="3078" width="9.5703125" style="1" customWidth="1"/>
    <col min="3079" max="3079" width="9.42578125" style="1" customWidth="1"/>
    <col min="3080" max="3080" width="20.85546875" style="1" customWidth="1"/>
    <col min="3081" max="3328" width="9.140625" style="1"/>
    <col min="3329" max="3329" width="6.28515625" style="1" customWidth="1"/>
    <col min="3330" max="3330" width="63.140625" style="1" customWidth="1"/>
    <col min="3331" max="3331" width="15.28515625" style="1" customWidth="1"/>
    <col min="3332" max="3332" width="9.85546875" style="1" customWidth="1"/>
    <col min="3333" max="3333" width="8.42578125" style="1" customWidth="1"/>
    <col min="3334" max="3334" width="9.5703125" style="1" customWidth="1"/>
    <col min="3335" max="3335" width="9.42578125" style="1" customWidth="1"/>
    <col min="3336" max="3336" width="20.85546875" style="1" customWidth="1"/>
    <col min="3337" max="3584" width="9.140625" style="1"/>
    <col min="3585" max="3585" width="6.28515625" style="1" customWidth="1"/>
    <col min="3586" max="3586" width="63.140625" style="1" customWidth="1"/>
    <col min="3587" max="3587" width="15.28515625" style="1" customWidth="1"/>
    <col min="3588" max="3588" width="9.85546875" style="1" customWidth="1"/>
    <col min="3589" max="3589" width="8.42578125" style="1" customWidth="1"/>
    <col min="3590" max="3590" width="9.5703125" style="1" customWidth="1"/>
    <col min="3591" max="3591" width="9.42578125" style="1" customWidth="1"/>
    <col min="3592" max="3592" width="20.85546875" style="1" customWidth="1"/>
    <col min="3593" max="3840" width="9.140625" style="1"/>
    <col min="3841" max="3841" width="6.28515625" style="1" customWidth="1"/>
    <col min="3842" max="3842" width="63.140625" style="1" customWidth="1"/>
    <col min="3843" max="3843" width="15.28515625" style="1" customWidth="1"/>
    <col min="3844" max="3844" width="9.85546875" style="1" customWidth="1"/>
    <col min="3845" max="3845" width="8.42578125" style="1" customWidth="1"/>
    <col min="3846" max="3846" width="9.5703125" style="1" customWidth="1"/>
    <col min="3847" max="3847" width="9.42578125" style="1" customWidth="1"/>
    <col min="3848" max="3848" width="20.85546875" style="1" customWidth="1"/>
    <col min="3849" max="4096" width="9.140625" style="1"/>
    <col min="4097" max="4097" width="6.28515625" style="1" customWidth="1"/>
    <col min="4098" max="4098" width="63.140625" style="1" customWidth="1"/>
    <col min="4099" max="4099" width="15.28515625" style="1" customWidth="1"/>
    <col min="4100" max="4100" width="9.85546875" style="1" customWidth="1"/>
    <col min="4101" max="4101" width="8.42578125" style="1" customWidth="1"/>
    <col min="4102" max="4102" width="9.5703125" style="1" customWidth="1"/>
    <col min="4103" max="4103" width="9.42578125" style="1" customWidth="1"/>
    <col min="4104" max="4104" width="20.85546875" style="1" customWidth="1"/>
    <col min="4105" max="4352" width="9.140625" style="1"/>
    <col min="4353" max="4353" width="6.28515625" style="1" customWidth="1"/>
    <col min="4354" max="4354" width="63.140625" style="1" customWidth="1"/>
    <col min="4355" max="4355" width="15.28515625" style="1" customWidth="1"/>
    <col min="4356" max="4356" width="9.85546875" style="1" customWidth="1"/>
    <col min="4357" max="4357" width="8.42578125" style="1" customWidth="1"/>
    <col min="4358" max="4358" width="9.5703125" style="1" customWidth="1"/>
    <col min="4359" max="4359" width="9.42578125" style="1" customWidth="1"/>
    <col min="4360" max="4360" width="20.85546875" style="1" customWidth="1"/>
    <col min="4361" max="4608" width="9.140625" style="1"/>
    <col min="4609" max="4609" width="6.28515625" style="1" customWidth="1"/>
    <col min="4610" max="4610" width="63.140625" style="1" customWidth="1"/>
    <col min="4611" max="4611" width="15.28515625" style="1" customWidth="1"/>
    <col min="4612" max="4612" width="9.85546875" style="1" customWidth="1"/>
    <col min="4613" max="4613" width="8.42578125" style="1" customWidth="1"/>
    <col min="4614" max="4614" width="9.5703125" style="1" customWidth="1"/>
    <col min="4615" max="4615" width="9.42578125" style="1" customWidth="1"/>
    <col min="4616" max="4616" width="20.85546875" style="1" customWidth="1"/>
    <col min="4617" max="4864" width="9.140625" style="1"/>
    <col min="4865" max="4865" width="6.28515625" style="1" customWidth="1"/>
    <col min="4866" max="4866" width="63.140625" style="1" customWidth="1"/>
    <col min="4867" max="4867" width="15.28515625" style="1" customWidth="1"/>
    <col min="4868" max="4868" width="9.85546875" style="1" customWidth="1"/>
    <col min="4869" max="4869" width="8.42578125" style="1" customWidth="1"/>
    <col min="4870" max="4870" width="9.5703125" style="1" customWidth="1"/>
    <col min="4871" max="4871" width="9.42578125" style="1" customWidth="1"/>
    <col min="4872" max="4872" width="20.85546875" style="1" customWidth="1"/>
    <col min="4873" max="5120" width="9.140625" style="1"/>
    <col min="5121" max="5121" width="6.28515625" style="1" customWidth="1"/>
    <col min="5122" max="5122" width="63.140625" style="1" customWidth="1"/>
    <col min="5123" max="5123" width="15.28515625" style="1" customWidth="1"/>
    <col min="5124" max="5124" width="9.85546875" style="1" customWidth="1"/>
    <col min="5125" max="5125" width="8.42578125" style="1" customWidth="1"/>
    <col min="5126" max="5126" width="9.5703125" style="1" customWidth="1"/>
    <col min="5127" max="5127" width="9.42578125" style="1" customWidth="1"/>
    <col min="5128" max="5128" width="20.85546875" style="1" customWidth="1"/>
    <col min="5129" max="5376" width="9.140625" style="1"/>
    <col min="5377" max="5377" width="6.28515625" style="1" customWidth="1"/>
    <col min="5378" max="5378" width="63.140625" style="1" customWidth="1"/>
    <col min="5379" max="5379" width="15.28515625" style="1" customWidth="1"/>
    <col min="5380" max="5380" width="9.85546875" style="1" customWidth="1"/>
    <col min="5381" max="5381" width="8.42578125" style="1" customWidth="1"/>
    <col min="5382" max="5382" width="9.5703125" style="1" customWidth="1"/>
    <col min="5383" max="5383" width="9.42578125" style="1" customWidth="1"/>
    <col min="5384" max="5384" width="20.85546875" style="1" customWidth="1"/>
    <col min="5385" max="5632" width="9.140625" style="1"/>
    <col min="5633" max="5633" width="6.28515625" style="1" customWidth="1"/>
    <col min="5634" max="5634" width="63.140625" style="1" customWidth="1"/>
    <col min="5635" max="5635" width="15.28515625" style="1" customWidth="1"/>
    <col min="5636" max="5636" width="9.85546875" style="1" customWidth="1"/>
    <col min="5637" max="5637" width="8.42578125" style="1" customWidth="1"/>
    <col min="5638" max="5638" width="9.5703125" style="1" customWidth="1"/>
    <col min="5639" max="5639" width="9.42578125" style="1" customWidth="1"/>
    <col min="5640" max="5640" width="20.85546875" style="1" customWidth="1"/>
    <col min="5641" max="5888" width="9.140625" style="1"/>
    <col min="5889" max="5889" width="6.28515625" style="1" customWidth="1"/>
    <col min="5890" max="5890" width="63.140625" style="1" customWidth="1"/>
    <col min="5891" max="5891" width="15.28515625" style="1" customWidth="1"/>
    <col min="5892" max="5892" width="9.85546875" style="1" customWidth="1"/>
    <col min="5893" max="5893" width="8.42578125" style="1" customWidth="1"/>
    <col min="5894" max="5894" width="9.5703125" style="1" customWidth="1"/>
    <col min="5895" max="5895" width="9.42578125" style="1" customWidth="1"/>
    <col min="5896" max="5896" width="20.85546875" style="1" customWidth="1"/>
    <col min="5897" max="6144" width="9.140625" style="1"/>
    <col min="6145" max="6145" width="6.28515625" style="1" customWidth="1"/>
    <col min="6146" max="6146" width="63.140625" style="1" customWidth="1"/>
    <col min="6147" max="6147" width="15.28515625" style="1" customWidth="1"/>
    <col min="6148" max="6148" width="9.85546875" style="1" customWidth="1"/>
    <col min="6149" max="6149" width="8.42578125" style="1" customWidth="1"/>
    <col min="6150" max="6150" width="9.5703125" style="1" customWidth="1"/>
    <col min="6151" max="6151" width="9.42578125" style="1" customWidth="1"/>
    <col min="6152" max="6152" width="20.85546875" style="1" customWidth="1"/>
    <col min="6153" max="6400" width="9.140625" style="1"/>
    <col min="6401" max="6401" width="6.28515625" style="1" customWidth="1"/>
    <col min="6402" max="6402" width="63.140625" style="1" customWidth="1"/>
    <col min="6403" max="6403" width="15.28515625" style="1" customWidth="1"/>
    <col min="6404" max="6404" width="9.85546875" style="1" customWidth="1"/>
    <col min="6405" max="6405" width="8.42578125" style="1" customWidth="1"/>
    <col min="6406" max="6406" width="9.5703125" style="1" customWidth="1"/>
    <col min="6407" max="6407" width="9.42578125" style="1" customWidth="1"/>
    <col min="6408" max="6408" width="20.85546875" style="1" customWidth="1"/>
    <col min="6409" max="6656" width="9.140625" style="1"/>
    <col min="6657" max="6657" width="6.28515625" style="1" customWidth="1"/>
    <col min="6658" max="6658" width="63.140625" style="1" customWidth="1"/>
    <col min="6659" max="6659" width="15.28515625" style="1" customWidth="1"/>
    <col min="6660" max="6660" width="9.85546875" style="1" customWidth="1"/>
    <col min="6661" max="6661" width="8.42578125" style="1" customWidth="1"/>
    <col min="6662" max="6662" width="9.5703125" style="1" customWidth="1"/>
    <col min="6663" max="6663" width="9.42578125" style="1" customWidth="1"/>
    <col min="6664" max="6664" width="20.85546875" style="1" customWidth="1"/>
    <col min="6665" max="6912" width="9.140625" style="1"/>
    <col min="6913" max="6913" width="6.28515625" style="1" customWidth="1"/>
    <col min="6914" max="6914" width="63.140625" style="1" customWidth="1"/>
    <col min="6915" max="6915" width="15.28515625" style="1" customWidth="1"/>
    <col min="6916" max="6916" width="9.85546875" style="1" customWidth="1"/>
    <col min="6917" max="6917" width="8.42578125" style="1" customWidth="1"/>
    <col min="6918" max="6918" width="9.5703125" style="1" customWidth="1"/>
    <col min="6919" max="6919" width="9.42578125" style="1" customWidth="1"/>
    <col min="6920" max="6920" width="20.85546875" style="1" customWidth="1"/>
    <col min="6921" max="7168" width="9.140625" style="1"/>
    <col min="7169" max="7169" width="6.28515625" style="1" customWidth="1"/>
    <col min="7170" max="7170" width="63.140625" style="1" customWidth="1"/>
    <col min="7171" max="7171" width="15.28515625" style="1" customWidth="1"/>
    <col min="7172" max="7172" width="9.85546875" style="1" customWidth="1"/>
    <col min="7173" max="7173" width="8.42578125" style="1" customWidth="1"/>
    <col min="7174" max="7174" width="9.5703125" style="1" customWidth="1"/>
    <col min="7175" max="7175" width="9.42578125" style="1" customWidth="1"/>
    <col min="7176" max="7176" width="20.85546875" style="1" customWidth="1"/>
    <col min="7177" max="7424" width="9.140625" style="1"/>
    <col min="7425" max="7425" width="6.28515625" style="1" customWidth="1"/>
    <col min="7426" max="7426" width="63.140625" style="1" customWidth="1"/>
    <col min="7427" max="7427" width="15.28515625" style="1" customWidth="1"/>
    <col min="7428" max="7428" width="9.85546875" style="1" customWidth="1"/>
    <col min="7429" max="7429" width="8.42578125" style="1" customWidth="1"/>
    <col min="7430" max="7430" width="9.5703125" style="1" customWidth="1"/>
    <col min="7431" max="7431" width="9.42578125" style="1" customWidth="1"/>
    <col min="7432" max="7432" width="20.85546875" style="1" customWidth="1"/>
    <col min="7433" max="7680" width="9.140625" style="1"/>
    <col min="7681" max="7681" width="6.28515625" style="1" customWidth="1"/>
    <col min="7682" max="7682" width="63.140625" style="1" customWidth="1"/>
    <col min="7683" max="7683" width="15.28515625" style="1" customWidth="1"/>
    <col min="7684" max="7684" width="9.85546875" style="1" customWidth="1"/>
    <col min="7685" max="7685" width="8.42578125" style="1" customWidth="1"/>
    <col min="7686" max="7686" width="9.5703125" style="1" customWidth="1"/>
    <col min="7687" max="7687" width="9.42578125" style="1" customWidth="1"/>
    <col min="7688" max="7688" width="20.85546875" style="1" customWidth="1"/>
    <col min="7689" max="7936" width="9.140625" style="1"/>
    <col min="7937" max="7937" width="6.28515625" style="1" customWidth="1"/>
    <col min="7938" max="7938" width="63.140625" style="1" customWidth="1"/>
    <col min="7939" max="7939" width="15.28515625" style="1" customWidth="1"/>
    <col min="7940" max="7940" width="9.85546875" style="1" customWidth="1"/>
    <col min="7941" max="7941" width="8.42578125" style="1" customWidth="1"/>
    <col min="7942" max="7942" width="9.5703125" style="1" customWidth="1"/>
    <col min="7943" max="7943" width="9.42578125" style="1" customWidth="1"/>
    <col min="7944" max="7944" width="20.85546875" style="1" customWidth="1"/>
    <col min="7945" max="8192" width="9.140625" style="1"/>
    <col min="8193" max="8193" width="6.28515625" style="1" customWidth="1"/>
    <col min="8194" max="8194" width="63.140625" style="1" customWidth="1"/>
    <col min="8195" max="8195" width="15.28515625" style="1" customWidth="1"/>
    <col min="8196" max="8196" width="9.85546875" style="1" customWidth="1"/>
    <col min="8197" max="8197" width="8.42578125" style="1" customWidth="1"/>
    <col min="8198" max="8198" width="9.5703125" style="1" customWidth="1"/>
    <col min="8199" max="8199" width="9.42578125" style="1" customWidth="1"/>
    <col min="8200" max="8200" width="20.85546875" style="1" customWidth="1"/>
    <col min="8201" max="8448" width="9.140625" style="1"/>
    <col min="8449" max="8449" width="6.28515625" style="1" customWidth="1"/>
    <col min="8450" max="8450" width="63.140625" style="1" customWidth="1"/>
    <col min="8451" max="8451" width="15.28515625" style="1" customWidth="1"/>
    <col min="8452" max="8452" width="9.85546875" style="1" customWidth="1"/>
    <col min="8453" max="8453" width="8.42578125" style="1" customWidth="1"/>
    <col min="8454" max="8454" width="9.5703125" style="1" customWidth="1"/>
    <col min="8455" max="8455" width="9.42578125" style="1" customWidth="1"/>
    <col min="8456" max="8456" width="20.85546875" style="1" customWidth="1"/>
    <col min="8457" max="8704" width="9.140625" style="1"/>
    <col min="8705" max="8705" width="6.28515625" style="1" customWidth="1"/>
    <col min="8706" max="8706" width="63.140625" style="1" customWidth="1"/>
    <col min="8707" max="8707" width="15.28515625" style="1" customWidth="1"/>
    <col min="8708" max="8708" width="9.85546875" style="1" customWidth="1"/>
    <col min="8709" max="8709" width="8.42578125" style="1" customWidth="1"/>
    <col min="8710" max="8710" width="9.5703125" style="1" customWidth="1"/>
    <col min="8711" max="8711" width="9.42578125" style="1" customWidth="1"/>
    <col min="8712" max="8712" width="20.85546875" style="1" customWidth="1"/>
    <col min="8713" max="8960" width="9.140625" style="1"/>
    <col min="8961" max="8961" width="6.28515625" style="1" customWidth="1"/>
    <col min="8962" max="8962" width="63.140625" style="1" customWidth="1"/>
    <col min="8963" max="8963" width="15.28515625" style="1" customWidth="1"/>
    <col min="8964" max="8964" width="9.85546875" style="1" customWidth="1"/>
    <col min="8965" max="8965" width="8.42578125" style="1" customWidth="1"/>
    <col min="8966" max="8966" width="9.5703125" style="1" customWidth="1"/>
    <col min="8967" max="8967" width="9.42578125" style="1" customWidth="1"/>
    <col min="8968" max="8968" width="20.85546875" style="1" customWidth="1"/>
    <col min="8969" max="9216" width="9.140625" style="1"/>
    <col min="9217" max="9217" width="6.28515625" style="1" customWidth="1"/>
    <col min="9218" max="9218" width="63.140625" style="1" customWidth="1"/>
    <col min="9219" max="9219" width="15.28515625" style="1" customWidth="1"/>
    <col min="9220" max="9220" width="9.85546875" style="1" customWidth="1"/>
    <col min="9221" max="9221" width="8.42578125" style="1" customWidth="1"/>
    <col min="9222" max="9222" width="9.5703125" style="1" customWidth="1"/>
    <col min="9223" max="9223" width="9.42578125" style="1" customWidth="1"/>
    <col min="9224" max="9224" width="20.85546875" style="1" customWidth="1"/>
    <col min="9225" max="9472" width="9.140625" style="1"/>
    <col min="9473" max="9473" width="6.28515625" style="1" customWidth="1"/>
    <col min="9474" max="9474" width="63.140625" style="1" customWidth="1"/>
    <col min="9475" max="9475" width="15.28515625" style="1" customWidth="1"/>
    <col min="9476" max="9476" width="9.85546875" style="1" customWidth="1"/>
    <col min="9477" max="9477" width="8.42578125" style="1" customWidth="1"/>
    <col min="9478" max="9478" width="9.5703125" style="1" customWidth="1"/>
    <col min="9479" max="9479" width="9.42578125" style="1" customWidth="1"/>
    <col min="9480" max="9480" width="20.85546875" style="1" customWidth="1"/>
    <col min="9481" max="9728" width="9.140625" style="1"/>
    <col min="9729" max="9729" width="6.28515625" style="1" customWidth="1"/>
    <col min="9730" max="9730" width="63.140625" style="1" customWidth="1"/>
    <col min="9731" max="9731" width="15.28515625" style="1" customWidth="1"/>
    <col min="9732" max="9732" width="9.85546875" style="1" customWidth="1"/>
    <col min="9733" max="9733" width="8.42578125" style="1" customWidth="1"/>
    <col min="9734" max="9734" width="9.5703125" style="1" customWidth="1"/>
    <col min="9735" max="9735" width="9.42578125" style="1" customWidth="1"/>
    <col min="9736" max="9736" width="20.85546875" style="1" customWidth="1"/>
    <col min="9737" max="9984" width="9.140625" style="1"/>
    <col min="9985" max="9985" width="6.28515625" style="1" customWidth="1"/>
    <col min="9986" max="9986" width="63.140625" style="1" customWidth="1"/>
    <col min="9987" max="9987" width="15.28515625" style="1" customWidth="1"/>
    <col min="9988" max="9988" width="9.85546875" style="1" customWidth="1"/>
    <col min="9989" max="9989" width="8.42578125" style="1" customWidth="1"/>
    <col min="9990" max="9990" width="9.5703125" style="1" customWidth="1"/>
    <col min="9991" max="9991" width="9.42578125" style="1" customWidth="1"/>
    <col min="9992" max="9992" width="20.85546875" style="1" customWidth="1"/>
    <col min="9993" max="10240" width="9.140625" style="1"/>
    <col min="10241" max="10241" width="6.28515625" style="1" customWidth="1"/>
    <col min="10242" max="10242" width="63.140625" style="1" customWidth="1"/>
    <col min="10243" max="10243" width="15.28515625" style="1" customWidth="1"/>
    <col min="10244" max="10244" width="9.85546875" style="1" customWidth="1"/>
    <col min="10245" max="10245" width="8.42578125" style="1" customWidth="1"/>
    <col min="10246" max="10246" width="9.5703125" style="1" customWidth="1"/>
    <col min="10247" max="10247" width="9.42578125" style="1" customWidth="1"/>
    <col min="10248" max="10248" width="20.85546875" style="1" customWidth="1"/>
    <col min="10249" max="10496" width="9.140625" style="1"/>
    <col min="10497" max="10497" width="6.28515625" style="1" customWidth="1"/>
    <col min="10498" max="10498" width="63.140625" style="1" customWidth="1"/>
    <col min="10499" max="10499" width="15.28515625" style="1" customWidth="1"/>
    <col min="10500" max="10500" width="9.85546875" style="1" customWidth="1"/>
    <col min="10501" max="10501" width="8.42578125" style="1" customWidth="1"/>
    <col min="10502" max="10502" width="9.5703125" style="1" customWidth="1"/>
    <col min="10503" max="10503" width="9.42578125" style="1" customWidth="1"/>
    <col min="10504" max="10504" width="20.85546875" style="1" customWidth="1"/>
    <col min="10505" max="10752" width="9.140625" style="1"/>
    <col min="10753" max="10753" width="6.28515625" style="1" customWidth="1"/>
    <col min="10754" max="10754" width="63.140625" style="1" customWidth="1"/>
    <col min="10755" max="10755" width="15.28515625" style="1" customWidth="1"/>
    <col min="10756" max="10756" width="9.85546875" style="1" customWidth="1"/>
    <col min="10757" max="10757" width="8.42578125" style="1" customWidth="1"/>
    <col min="10758" max="10758" width="9.5703125" style="1" customWidth="1"/>
    <col min="10759" max="10759" width="9.42578125" style="1" customWidth="1"/>
    <col min="10760" max="10760" width="20.85546875" style="1" customWidth="1"/>
    <col min="10761" max="11008" width="9.140625" style="1"/>
    <col min="11009" max="11009" width="6.28515625" style="1" customWidth="1"/>
    <col min="11010" max="11010" width="63.140625" style="1" customWidth="1"/>
    <col min="11011" max="11011" width="15.28515625" style="1" customWidth="1"/>
    <col min="11012" max="11012" width="9.85546875" style="1" customWidth="1"/>
    <col min="11013" max="11013" width="8.42578125" style="1" customWidth="1"/>
    <col min="11014" max="11014" width="9.5703125" style="1" customWidth="1"/>
    <col min="11015" max="11015" width="9.42578125" style="1" customWidth="1"/>
    <col min="11016" max="11016" width="20.85546875" style="1" customWidth="1"/>
    <col min="11017" max="11264" width="9.140625" style="1"/>
    <col min="11265" max="11265" width="6.28515625" style="1" customWidth="1"/>
    <col min="11266" max="11266" width="63.140625" style="1" customWidth="1"/>
    <col min="11267" max="11267" width="15.28515625" style="1" customWidth="1"/>
    <col min="11268" max="11268" width="9.85546875" style="1" customWidth="1"/>
    <col min="11269" max="11269" width="8.42578125" style="1" customWidth="1"/>
    <col min="11270" max="11270" width="9.5703125" style="1" customWidth="1"/>
    <col min="11271" max="11271" width="9.42578125" style="1" customWidth="1"/>
    <col min="11272" max="11272" width="20.85546875" style="1" customWidth="1"/>
    <col min="11273" max="11520" width="9.140625" style="1"/>
    <col min="11521" max="11521" width="6.28515625" style="1" customWidth="1"/>
    <col min="11522" max="11522" width="63.140625" style="1" customWidth="1"/>
    <col min="11523" max="11523" width="15.28515625" style="1" customWidth="1"/>
    <col min="11524" max="11524" width="9.85546875" style="1" customWidth="1"/>
    <col min="11525" max="11525" width="8.42578125" style="1" customWidth="1"/>
    <col min="11526" max="11526" width="9.5703125" style="1" customWidth="1"/>
    <col min="11527" max="11527" width="9.42578125" style="1" customWidth="1"/>
    <col min="11528" max="11528" width="20.85546875" style="1" customWidth="1"/>
    <col min="11529" max="11776" width="9.140625" style="1"/>
    <col min="11777" max="11777" width="6.28515625" style="1" customWidth="1"/>
    <col min="11778" max="11778" width="63.140625" style="1" customWidth="1"/>
    <col min="11779" max="11779" width="15.28515625" style="1" customWidth="1"/>
    <col min="11780" max="11780" width="9.85546875" style="1" customWidth="1"/>
    <col min="11781" max="11781" width="8.42578125" style="1" customWidth="1"/>
    <col min="11782" max="11782" width="9.5703125" style="1" customWidth="1"/>
    <col min="11783" max="11783" width="9.42578125" style="1" customWidth="1"/>
    <col min="11784" max="11784" width="20.85546875" style="1" customWidth="1"/>
    <col min="11785" max="12032" width="9.140625" style="1"/>
    <col min="12033" max="12033" width="6.28515625" style="1" customWidth="1"/>
    <col min="12034" max="12034" width="63.140625" style="1" customWidth="1"/>
    <col min="12035" max="12035" width="15.28515625" style="1" customWidth="1"/>
    <col min="12036" max="12036" width="9.85546875" style="1" customWidth="1"/>
    <col min="12037" max="12037" width="8.42578125" style="1" customWidth="1"/>
    <col min="12038" max="12038" width="9.5703125" style="1" customWidth="1"/>
    <col min="12039" max="12039" width="9.42578125" style="1" customWidth="1"/>
    <col min="12040" max="12040" width="20.85546875" style="1" customWidth="1"/>
    <col min="12041" max="12288" width="9.140625" style="1"/>
    <col min="12289" max="12289" width="6.28515625" style="1" customWidth="1"/>
    <col min="12290" max="12290" width="63.140625" style="1" customWidth="1"/>
    <col min="12291" max="12291" width="15.28515625" style="1" customWidth="1"/>
    <col min="12292" max="12292" width="9.85546875" style="1" customWidth="1"/>
    <col min="12293" max="12293" width="8.42578125" style="1" customWidth="1"/>
    <col min="12294" max="12294" width="9.5703125" style="1" customWidth="1"/>
    <col min="12295" max="12295" width="9.42578125" style="1" customWidth="1"/>
    <col min="12296" max="12296" width="20.85546875" style="1" customWidth="1"/>
    <col min="12297" max="12544" width="9.140625" style="1"/>
    <col min="12545" max="12545" width="6.28515625" style="1" customWidth="1"/>
    <col min="12546" max="12546" width="63.140625" style="1" customWidth="1"/>
    <col min="12547" max="12547" width="15.28515625" style="1" customWidth="1"/>
    <col min="12548" max="12548" width="9.85546875" style="1" customWidth="1"/>
    <col min="12549" max="12549" width="8.42578125" style="1" customWidth="1"/>
    <col min="12550" max="12550" width="9.5703125" style="1" customWidth="1"/>
    <col min="12551" max="12551" width="9.42578125" style="1" customWidth="1"/>
    <col min="12552" max="12552" width="20.85546875" style="1" customWidth="1"/>
    <col min="12553" max="12800" width="9.140625" style="1"/>
    <col min="12801" max="12801" width="6.28515625" style="1" customWidth="1"/>
    <col min="12802" max="12802" width="63.140625" style="1" customWidth="1"/>
    <col min="12803" max="12803" width="15.28515625" style="1" customWidth="1"/>
    <col min="12804" max="12804" width="9.85546875" style="1" customWidth="1"/>
    <col min="12805" max="12805" width="8.42578125" style="1" customWidth="1"/>
    <col min="12806" max="12806" width="9.5703125" style="1" customWidth="1"/>
    <col min="12807" max="12807" width="9.42578125" style="1" customWidth="1"/>
    <col min="12808" max="12808" width="20.85546875" style="1" customWidth="1"/>
    <col min="12809" max="13056" width="9.140625" style="1"/>
    <col min="13057" max="13057" width="6.28515625" style="1" customWidth="1"/>
    <col min="13058" max="13058" width="63.140625" style="1" customWidth="1"/>
    <col min="13059" max="13059" width="15.28515625" style="1" customWidth="1"/>
    <col min="13060" max="13060" width="9.85546875" style="1" customWidth="1"/>
    <col min="13061" max="13061" width="8.42578125" style="1" customWidth="1"/>
    <col min="13062" max="13062" width="9.5703125" style="1" customWidth="1"/>
    <col min="13063" max="13063" width="9.42578125" style="1" customWidth="1"/>
    <col min="13064" max="13064" width="20.85546875" style="1" customWidth="1"/>
    <col min="13065" max="13312" width="9.140625" style="1"/>
    <col min="13313" max="13313" width="6.28515625" style="1" customWidth="1"/>
    <col min="13314" max="13314" width="63.140625" style="1" customWidth="1"/>
    <col min="13315" max="13315" width="15.28515625" style="1" customWidth="1"/>
    <col min="13316" max="13316" width="9.85546875" style="1" customWidth="1"/>
    <col min="13317" max="13317" width="8.42578125" style="1" customWidth="1"/>
    <col min="13318" max="13318" width="9.5703125" style="1" customWidth="1"/>
    <col min="13319" max="13319" width="9.42578125" style="1" customWidth="1"/>
    <col min="13320" max="13320" width="20.85546875" style="1" customWidth="1"/>
    <col min="13321" max="13568" width="9.140625" style="1"/>
    <col min="13569" max="13569" width="6.28515625" style="1" customWidth="1"/>
    <col min="13570" max="13570" width="63.140625" style="1" customWidth="1"/>
    <col min="13571" max="13571" width="15.28515625" style="1" customWidth="1"/>
    <col min="13572" max="13572" width="9.85546875" style="1" customWidth="1"/>
    <col min="13573" max="13573" width="8.42578125" style="1" customWidth="1"/>
    <col min="13574" max="13574" width="9.5703125" style="1" customWidth="1"/>
    <col min="13575" max="13575" width="9.42578125" style="1" customWidth="1"/>
    <col min="13576" max="13576" width="20.85546875" style="1" customWidth="1"/>
    <col min="13577" max="13824" width="9.140625" style="1"/>
    <col min="13825" max="13825" width="6.28515625" style="1" customWidth="1"/>
    <col min="13826" max="13826" width="63.140625" style="1" customWidth="1"/>
    <col min="13827" max="13827" width="15.28515625" style="1" customWidth="1"/>
    <col min="13828" max="13828" width="9.85546875" style="1" customWidth="1"/>
    <col min="13829" max="13829" width="8.42578125" style="1" customWidth="1"/>
    <col min="13830" max="13830" width="9.5703125" style="1" customWidth="1"/>
    <col min="13831" max="13831" width="9.42578125" style="1" customWidth="1"/>
    <col min="13832" max="13832" width="20.85546875" style="1" customWidth="1"/>
    <col min="13833" max="14080" width="9.140625" style="1"/>
    <col min="14081" max="14081" width="6.28515625" style="1" customWidth="1"/>
    <col min="14082" max="14082" width="63.140625" style="1" customWidth="1"/>
    <col min="14083" max="14083" width="15.28515625" style="1" customWidth="1"/>
    <col min="14084" max="14084" width="9.85546875" style="1" customWidth="1"/>
    <col min="14085" max="14085" width="8.42578125" style="1" customWidth="1"/>
    <col min="14086" max="14086" width="9.5703125" style="1" customWidth="1"/>
    <col min="14087" max="14087" width="9.42578125" style="1" customWidth="1"/>
    <col min="14088" max="14088" width="20.85546875" style="1" customWidth="1"/>
    <col min="14089" max="14336" width="9.140625" style="1"/>
    <col min="14337" max="14337" width="6.28515625" style="1" customWidth="1"/>
    <col min="14338" max="14338" width="63.140625" style="1" customWidth="1"/>
    <col min="14339" max="14339" width="15.28515625" style="1" customWidth="1"/>
    <col min="14340" max="14340" width="9.85546875" style="1" customWidth="1"/>
    <col min="14341" max="14341" width="8.42578125" style="1" customWidth="1"/>
    <col min="14342" max="14342" width="9.5703125" style="1" customWidth="1"/>
    <col min="14343" max="14343" width="9.42578125" style="1" customWidth="1"/>
    <col min="14344" max="14344" width="20.85546875" style="1" customWidth="1"/>
    <col min="14345" max="14592" width="9.140625" style="1"/>
    <col min="14593" max="14593" width="6.28515625" style="1" customWidth="1"/>
    <col min="14594" max="14594" width="63.140625" style="1" customWidth="1"/>
    <col min="14595" max="14595" width="15.28515625" style="1" customWidth="1"/>
    <col min="14596" max="14596" width="9.85546875" style="1" customWidth="1"/>
    <col min="14597" max="14597" width="8.42578125" style="1" customWidth="1"/>
    <col min="14598" max="14598" width="9.5703125" style="1" customWidth="1"/>
    <col min="14599" max="14599" width="9.42578125" style="1" customWidth="1"/>
    <col min="14600" max="14600" width="20.85546875" style="1" customWidth="1"/>
    <col min="14601" max="14848" width="9.140625" style="1"/>
    <col min="14849" max="14849" width="6.28515625" style="1" customWidth="1"/>
    <col min="14850" max="14850" width="63.140625" style="1" customWidth="1"/>
    <col min="14851" max="14851" width="15.28515625" style="1" customWidth="1"/>
    <col min="14852" max="14852" width="9.85546875" style="1" customWidth="1"/>
    <col min="14853" max="14853" width="8.42578125" style="1" customWidth="1"/>
    <col min="14854" max="14854" width="9.5703125" style="1" customWidth="1"/>
    <col min="14855" max="14855" width="9.42578125" style="1" customWidth="1"/>
    <col min="14856" max="14856" width="20.85546875" style="1" customWidth="1"/>
    <col min="14857" max="15104" width="9.140625" style="1"/>
    <col min="15105" max="15105" width="6.28515625" style="1" customWidth="1"/>
    <col min="15106" max="15106" width="63.140625" style="1" customWidth="1"/>
    <col min="15107" max="15107" width="15.28515625" style="1" customWidth="1"/>
    <col min="15108" max="15108" width="9.85546875" style="1" customWidth="1"/>
    <col min="15109" max="15109" width="8.42578125" style="1" customWidth="1"/>
    <col min="15110" max="15110" width="9.5703125" style="1" customWidth="1"/>
    <col min="15111" max="15111" width="9.42578125" style="1" customWidth="1"/>
    <col min="15112" max="15112" width="20.85546875" style="1" customWidth="1"/>
    <col min="15113" max="15360" width="9.140625" style="1"/>
    <col min="15361" max="15361" width="6.28515625" style="1" customWidth="1"/>
    <col min="15362" max="15362" width="63.140625" style="1" customWidth="1"/>
    <col min="15363" max="15363" width="15.28515625" style="1" customWidth="1"/>
    <col min="15364" max="15364" width="9.85546875" style="1" customWidth="1"/>
    <col min="15365" max="15365" width="8.42578125" style="1" customWidth="1"/>
    <col min="15366" max="15366" width="9.5703125" style="1" customWidth="1"/>
    <col min="15367" max="15367" width="9.42578125" style="1" customWidth="1"/>
    <col min="15368" max="15368" width="20.85546875" style="1" customWidth="1"/>
    <col min="15369" max="15616" width="9.140625" style="1"/>
    <col min="15617" max="15617" width="6.28515625" style="1" customWidth="1"/>
    <col min="15618" max="15618" width="63.140625" style="1" customWidth="1"/>
    <col min="15619" max="15619" width="15.28515625" style="1" customWidth="1"/>
    <col min="15620" max="15620" width="9.85546875" style="1" customWidth="1"/>
    <col min="15621" max="15621" width="8.42578125" style="1" customWidth="1"/>
    <col min="15622" max="15622" width="9.5703125" style="1" customWidth="1"/>
    <col min="15623" max="15623" width="9.42578125" style="1" customWidth="1"/>
    <col min="15624" max="15624" width="20.85546875" style="1" customWidth="1"/>
    <col min="15625" max="15872" width="9.140625" style="1"/>
    <col min="15873" max="15873" width="6.28515625" style="1" customWidth="1"/>
    <col min="15874" max="15874" width="63.140625" style="1" customWidth="1"/>
    <col min="15875" max="15875" width="15.28515625" style="1" customWidth="1"/>
    <col min="15876" max="15876" width="9.85546875" style="1" customWidth="1"/>
    <col min="15877" max="15877" width="8.42578125" style="1" customWidth="1"/>
    <col min="15878" max="15878" width="9.5703125" style="1" customWidth="1"/>
    <col min="15879" max="15879" width="9.42578125" style="1" customWidth="1"/>
    <col min="15880" max="15880" width="20.85546875" style="1" customWidth="1"/>
    <col min="15881" max="16128" width="9.140625" style="1"/>
    <col min="16129" max="16129" width="6.28515625" style="1" customWidth="1"/>
    <col min="16130" max="16130" width="63.140625" style="1" customWidth="1"/>
    <col min="16131" max="16131" width="15.28515625" style="1" customWidth="1"/>
    <col min="16132" max="16132" width="9.85546875" style="1" customWidth="1"/>
    <col min="16133" max="16133" width="8.42578125" style="1" customWidth="1"/>
    <col min="16134" max="16134" width="9.5703125" style="1" customWidth="1"/>
    <col min="16135" max="16135" width="9.42578125" style="1" customWidth="1"/>
    <col min="16136" max="16136" width="20.85546875" style="1" customWidth="1"/>
    <col min="16137" max="16384" width="9.140625" style="1"/>
  </cols>
  <sheetData>
    <row r="1" spans="1:8" ht="48" customHeight="1" x14ac:dyDescent="0.25">
      <c r="A1" s="53" t="s">
        <v>223</v>
      </c>
      <c r="B1" s="53"/>
      <c r="C1" s="53"/>
      <c r="D1" s="53"/>
      <c r="E1" s="53"/>
      <c r="F1" s="53"/>
      <c r="G1" s="32" t="s">
        <v>0</v>
      </c>
      <c r="H1" s="31"/>
    </row>
    <row r="3" spans="1:8" ht="51" x14ac:dyDescent="0.25">
      <c r="A3" s="2" t="s">
        <v>1</v>
      </c>
      <c r="B3" s="2" t="s">
        <v>2</v>
      </c>
      <c r="C3" s="2" t="s">
        <v>3</v>
      </c>
      <c r="D3" s="2" t="s">
        <v>4</v>
      </c>
      <c r="E3" s="3" t="s">
        <v>5</v>
      </c>
      <c r="F3" s="39" t="s">
        <v>6</v>
      </c>
      <c r="G3" s="33" t="s">
        <v>7</v>
      </c>
      <c r="H3" s="4" t="s">
        <v>8</v>
      </c>
    </row>
    <row r="4" spans="1:8" x14ac:dyDescent="0.25">
      <c r="A4" s="2"/>
      <c r="B4" s="5" t="s">
        <v>9</v>
      </c>
      <c r="C4" s="2"/>
      <c r="D4" s="2"/>
      <c r="E4" s="3"/>
      <c r="F4" s="40"/>
      <c r="G4" s="34"/>
      <c r="H4" s="3"/>
    </row>
    <row r="5" spans="1:8" ht="38.25" x14ac:dyDescent="0.25">
      <c r="A5" s="6" t="s">
        <v>10</v>
      </c>
      <c r="B5" s="7" t="s">
        <v>193</v>
      </c>
      <c r="C5" s="2" t="s">
        <v>40</v>
      </c>
      <c r="D5" s="2" t="s">
        <v>11</v>
      </c>
      <c r="E5" s="3">
        <v>5</v>
      </c>
      <c r="F5" s="40">
        <v>0.11</v>
      </c>
      <c r="G5" s="34">
        <f>+F5*3000</f>
        <v>330</v>
      </c>
      <c r="H5" s="3" t="s">
        <v>294</v>
      </c>
    </row>
    <row r="6" spans="1:8" ht="25.5" x14ac:dyDescent="0.25">
      <c r="A6" s="6" t="s">
        <v>12</v>
      </c>
      <c r="B6" s="7" t="s">
        <v>13</v>
      </c>
      <c r="C6" s="2" t="s">
        <v>33</v>
      </c>
      <c r="D6" s="2" t="s">
        <v>11</v>
      </c>
      <c r="E6" s="3">
        <v>5</v>
      </c>
      <c r="F6" s="40">
        <v>0.12</v>
      </c>
      <c r="G6" s="34">
        <f>+F6*40000</f>
        <v>4800</v>
      </c>
      <c r="H6" s="3" t="s">
        <v>295</v>
      </c>
    </row>
    <row r="7" spans="1:8" ht="24.75" customHeight="1" x14ac:dyDescent="0.25">
      <c r="A7" s="6" t="s">
        <v>18</v>
      </c>
      <c r="B7" s="7" t="s">
        <v>19</v>
      </c>
      <c r="C7" s="2" t="s">
        <v>20</v>
      </c>
      <c r="D7" s="2" t="s">
        <v>11</v>
      </c>
      <c r="E7" s="3">
        <v>5</v>
      </c>
      <c r="F7" s="40">
        <v>0.01</v>
      </c>
      <c r="G7" s="34">
        <f>+F7*14000</f>
        <v>140</v>
      </c>
      <c r="H7" s="3" t="s">
        <v>296</v>
      </c>
    </row>
    <row r="8" spans="1:8" ht="26.25" customHeight="1" x14ac:dyDescent="0.25">
      <c r="A8" s="6" t="s">
        <v>21</v>
      </c>
      <c r="B8" s="7" t="s">
        <v>22</v>
      </c>
      <c r="C8" s="2" t="s">
        <v>204</v>
      </c>
      <c r="D8" s="2" t="s">
        <v>11</v>
      </c>
      <c r="E8" s="3">
        <v>5</v>
      </c>
      <c r="F8" s="40">
        <v>0.02</v>
      </c>
      <c r="G8" s="47">
        <f>+F8*48000</f>
        <v>960</v>
      </c>
      <c r="H8" s="3" t="s">
        <v>297</v>
      </c>
    </row>
    <row r="9" spans="1:8" x14ac:dyDescent="0.25">
      <c r="A9" s="6" t="s">
        <v>23</v>
      </c>
      <c r="B9" s="7" t="s">
        <v>24</v>
      </c>
      <c r="C9" s="2"/>
      <c r="D9" s="2"/>
      <c r="E9" s="3"/>
      <c r="F9" s="40"/>
      <c r="G9" s="34"/>
      <c r="H9" s="3"/>
    </row>
    <row r="10" spans="1:8" x14ac:dyDescent="0.25">
      <c r="A10" s="6" t="s">
        <v>25</v>
      </c>
      <c r="B10" s="7" t="s">
        <v>26</v>
      </c>
      <c r="C10" s="2" t="s">
        <v>15</v>
      </c>
      <c r="D10" s="2" t="s">
        <v>11</v>
      </c>
      <c r="E10" s="3">
        <v>21</v>
      </c>
      <c r="F10" s="40">
        <v>2.0699999999999998</v>
      </c>
      <c r="G10" s="34">
        <f>+F10*200</f>
        <v>413.99999999999994</v>
      </c>
      <c r="H10" s="48" t="s">
        <v>364</v>
      </c>
    </row>
    <row r="11" spans="1:8" x14ac:dyDescent="0.25">
      <c r="A11" s="6" t="s">
        <v>27</v>
      </c>
      <c r="B11" s="7" t="s">
        <v>28</v>
      </c>
      <c r="C11" s="2" t="s">
        <v>29</v>
      </c>
      <c r="D11" s="2" t="s">
        <v>11</v>
      </c>
      <c r="E11" s="3">
        <v>21</v>
      </c>
      <c r="F11" s="40">
        <v>2.66</v>
      </c>
      <c r="G11" s="34">
        <f>+F11*150</f>
        <v>399</v>
      </c>
      <c r="H11" s="48" t="s">
        <v>298</v>
      </c>
    </row>
    <row r="12" spans="1:8" x14ac:dyDescent="0.25">
      <c r="A12" s="6"/>
      <c r="B12" s="9" t="s">
        <v>30</v>
      </c>
      <c r="C12" s="2"/>
      <c r="D12" s="2"/>
      <c r="E12" s="3"/>
      <c r="F12" s="40"/>
      <c r="G12" s="45">
        <f>SUM(G10:G11)</f>
        <v>813</v>
      </c>
      <c r="H12" s="3"/>
    </row>
    <row r="13" spans="1:8" ht="51" x14ac:dyDescent="0.25">
      <c r="A13" s="6" t="s">
        <v>31</v>
      </c>
      <c r="B13" s="7" t="s">
        <v>252</v>
      </c>
      <c r="C13" s="2"/>
      <c r="D13" s="2"/>
      <c r="E13" s="3"/>
      <c r="F13" s="40"/>
      <c r="G13" s="34"/>
      <c r="H13" s="3"/>
    </row>
    <row r="14" spans="1:8" ht="25.5" customHeight="1" x14ac:dyDescent="0.25">
      <c r="A14" s="6" t="s">
        <v>32</v>
      </c>
      <c r="B14" s="7" t="s">
        <v>219</v>
      </c>
      <c r="C14" s="2" t="s">
        <v>33</v>
      </c>
      <c r="D14" s="2" t="s">
        <v>11</v>
      </c>
      <c r="E14" s="3">
        <v>5</v>
      </c>
      <c r="F14" s="49">
        <v>0.01</v>
      </c>
      <c r="G14" s="47">
        <f>+F14*40000</f>
        <v>400</v>
      </c>
      <c r="H14" s="3" t="s">
        <v>299</v>
      </c>
    </row>
    <row r="15" spans="1:8" ht="24" customHeight="1" x14ac:dyDescent="0.25">
      <c r="A15" s="6" t="s">
        <v>34</v>
      </c>
      <c r="B15" s="7" t="s">
        <v>220</v>
      </c>
      <c r="C15" s="2" t="s">
        <v>35</v>
      </c>
      <c r="D15" s="2" t="s">
        <v>11</v>
      </c>
      <c r="E15" s="3">
        <v>5</v>
      </c>
      <c r="F15" s="49">
        <v>0.01</v>
      </c>
      <c r="G15" s="47">
        <f>+F15*24000</f>
        <v>240</v>
      </c>
      <c r="H15" s="3" t="s">
        <v>300</v>
      </c>
    </row>
    <row r="16" spans="1:8" x14ac:dyDescent="0.25">
      <c r="A16" s="6" t="s">
        <v>36</v>
      </c>
      <c r="B16" s="7" t="s">
        <v>250</v>
      </c>
      <c r="C16" s="2" t="s">
        <v>244</v>
      </c>
      <c r="D16" s="2" t="s">
        <v>11</v>
      </c>
      <c r="E16" s="3">
        <v>5</v>
      </c>
      <c r="F16" s="49">
        <v>0.01</v>
      </c>
      <c r="G16" s="47">
        <f>+F16*576</f>
        <v>5.76</v>
      </c>
      <c r="H16" s="3" t="s">
        <v>301</v>
      </c>
    </row>
    <row r="17" spans="1:8" x14ac:dyDescent="0.25">
      <c r="A17" s="6" t="s">
        <v>38</v>
      </c>
      <c r="B17" s="7" t="s">
        <v>251</v>
      </c>
      <c r="C17" s="2" t="s">
        <v>244</v>
      </c>
      <c r="D17" s="2" t="s">
        <v>11</v>
      </c>
      <c r="E17" s="3">
        <v>5</v>
      </c>
      <c r="F17" s="49">
        <v>0.04</v>
      </c>
      <c r="G17" s="47">
        <f>+F17*576</f>
        <v>23.04</v>
      </c>
      <c r="H17" s="3" t="s">
        <v>302</v>
      </c>
    </row>
    <row r="18" spans="1:8" x14ac:dyDescent="0.25">
      <c r="A18" s="6" t="s">
        <v>39</v>
      </c>
      <c r="B18" s="7" t="s">
        <v>221</v>
      </c>
      <c r="C18" s="2" t="s">
        <v>40</v>
      </c>
      <c r="D18" s="2" t="s">
        <v>11</v>
      </c>
      <c r="E18" s="3">
        <v>21</v>
      </c>
      <c r="F18" s="49">
        <v>0.06</v>
      </c>
      <c r="G18" s="47">
        <f>+F18*3000</f>
        <v>180</v>
      </c>
      <c r="H18" s="3" t="s">
        <v>303</v>
      </c>
    </row>
    <row r="19" spans="1:8" x14ac:dyDescent="0.25">
      <c r="A19" s="6"/>
      <c r="B19" s="9" t="s">
        <v>41</v>
      </c>
      <c r="C19" s="2"/>
      <c r="D19" s="2"/>
      <c r="E19" s="3"/>
      <c r="F19" s="40"/>
      <c r="G19" s="45">
        <f>SUM(G14:G18)</f>
        <v>848.8</v>
      </c>
      <c r="H19" s="3"/>
    </row>
    <row r="20" spans="1:8" ht="63.75" x14ac:dyDescent="0.25">
      <c r="A20" s="6" t="s">
        <v>42</v>
      </c>
      <c r="B20" s="7" t="s">
        <v>245</v>
      </c>
      <c r="C20" s="2"/>
      <c r="D20" s="2"/>
      <c r="E20" s="3"/>
      <c r="F20" s="40"/>
      <c r="G20" s="34"/>
      <c r="H20" s="3"/>
    </row>
    <row r="21" spans="1:8" ht="28.5" customHeight="1" x14ac:dyDescent="0.25">
      <c r="A21" s="6" t="s">
        <v>43</v>
      </c>
      <c r="B21" s="7" t="s">
        <v>224</v>
      </c>
      <c r="C21" s="2" t="s">
        <v>14</v>
      </c>
      <c r="D21" s="2" t="s">
        <v>11</v>
      </c>
      <c r="E21" s="3">
        <v>5</v>
      </c>
      <c r="F21" s="40">
        <v>0.01</v>
      </c>
      <c r="G21" s="34">
        <f>+F21*12000</f>
        <v>120</v>
      </c>
      <c r="H21" s="3" t="s">
        <v>299</v>
      </c>
    </row>
    <row r="22" spans="1:8" ht="24.75" customHeight="1" x14ac:dyDescent="0.25">
      <c r="A22" s="6" t="s">
        <v>44</v>
      </c>
      <c r="B22" s="7" t="s">
        <v>225</v>
      </c>
      <c r="C22" s="2" t="s">
        <v>14</v>
      </c>
      <c r="D22" s="2" t="s">
        <v>11</v>
      </c>
      <c r="E22" s="3">
        <v>5</v>
      </c>
      <c r="F22" s="40">
        <v>0.01</v>
      </c>
      <c r="G22" s="34">
        <f>+F22*12000</f>
        <v>120</v>
      </c>
      <c r="H22" s="3" t="s">
        <v>300</v>
      </c>
    </row>
    <row r="23" spans="1:8" ht="25.5" customHeight="1" x14ac:dyDescent="0.25">
      <c r="A23" s="6" t="s">
        <v>45</v>
      </c>
      <c r="B23" s="7" t="s">
        <v>246</v>
      </c>
      <c r="C23" s="2" t="s">
        <v>14</v>
      </c>
      <c r="D23" s="2" t="s">
        <v>11</v>
      </c>
      <c r="E23" s="3">
        <v>5</v>
      </c>
      <c r="F23" s="40">
        <v>0.02</v>
      </c>
      <c r="G23" s="34">
        <f>+F23*12000</f>
        <v>240</v>
      </c>
      <c r="H23" s="3" t="s">
        <v>304</v>
      </c>
    </row>
    <row r="24" spans="1:8" x14ac:dyDescent="0.25">
      <c r="A24" s="6"/>
      <c r="B24" s="9" t="s">
        <v>46</v>
      </c>
      <c r="C24" s="2"/>
      <c r="D24" s="2"/>
      <c r="E24" s="3"/>
      <c r="F24" s="40"/>
      <c r="G24" s="50">
        <f>SUM(G21:G23)</f>
        <v>480</v>
      </c>
      <c r="H24" s="3"/>
    </row>
    <row r="25" spans="1:8" x14ac:dyDescent="0.25">
      <c r="A25" s="51" t="s">
        <v>47</v>
      </c>
      <c r="B25" s="18" t="s">
        <v>48</v>
      </c>
      <c r="C25" s="19"/>
      <c r="D25" s="19"/>
      <c r="E25" s="48"/>
      <c r="F25" s="49"/>
      <c r="G25" s="47"/>
      <c r="H25" s="48"/>
    </row>
    <row r="26" spans="1:8" ht="27" customHeight="1" x14ac:dyDescent="0.25">
      <c r="A26" s="51" t="s">
        <v>49</v>
      </c>
      <c r="B26" s="18" t="s">
        <v>50</v>
      </c>
      <c r="C26" s="19" t="s">
        <v>209</v>
      </c>
      <c r="D26" s="19" t="s">
        <v>11</v>
      </c>
      <c r="E26" s="48">
        <v>5</v>
      </c>
      <c r="F26" s="49">
        <v>0.02</v>
      </c>
      <c r="G26" s="47">
        <f>+F26*14000</f>
        <v>280</v>
      </c>
      <c r="H26" s="48" t="s">
        <v>376</v>
      </c>
    </row>
    <row r="27" spans="1:8" ht="26.25" customHeight="1" x14ac:dyDescent="0.25">
      <c r="A27" s="51" t="s">
        <v>51</v>
      </c>
      <c r="B27" s="18" t="s">
        <v>52</v>
      </c>
      <c r="C27" s="19" t="s">
        <v>53</v>
      </c>
      <c r="D27" s="19" t="s">
        <v>11</v>
      </c>
      <c r="E27" s="48">
        <v>5</v>
      </c>
      <c r="F27" s="49">
        <v>0.03</v>
      </c>
      <c r="G27" s="47">
        <f>+F27*70000</f>
        <v>2100</v>
      </c>
      <c r="H27" s="48" t="s">
        <v>377</v>
      </c>
    </row>
    <row r="28" spans="1:8" x14ac:dyDescent="0.25">
      <c r="A28" s="51"/>
      <c r="B28" s="52" t="s">
        <v>54</v>
      </c>
      <c r="C28" s="19"/>
      <c r="D28" s="19"/>
      <c r="E28" s="48"/>
      <c r="F28" s="49"/>
      <c r="G28" s="45">
        <f>SUM(G26:G27)</f>
        <v>2380</v>
      </c>
      <c r="H28" s="48"/>
    </row>
    <row r="29" spans="1:8" ht="25.5" x14ac:dyDescent="0.25">
      <c r="A29" s="6" t="s">
        <v>58</v>
      </c>
      <c r="B29" s="7" t="s">
        <v>56</v>
      </c>
      <c r="C29" s="2" t="s">
        <v>205</v>
      </c>
      <c r="D29" s="2" t="s">
        <v>11</v>
      </c>
      <c r="E29" s="48">
        <v>5</v>
      </c>
      <c r="F29" s="49">
        <v>0.03</v>
      </c>
      <c r="G29" s="47">
        <f>+F29*100000</f>
        <v>3000</v>
      </c>
      <c r="H29" s="48" t="s">
        <v>305</v>
      </c>
    </row>
    <row r="30" spans="1:8" ht="25.5" x14ac:dyDescent="0.25">
      <c r="A30" s="6" t="s">
        <v>61</v>
      </c>
      <c r="B30" s="7" t="s">
        <v>59</v>
      </c>
      <c r="C30" s="2" t="s">
        <v>55</v>
      </c>
      <c r="D30" s="2" t="s">
        <v>11</v>
      </c>
      <c r="E30" s="3">
        <v>21</v>
      </c>
      <c r="F30" s="40">
        <v>1.69</v>
      </c>
      <c r="G30" s="34">
        <f>+F30*10</f>
        <v>16.899999999999999</v>
      </c>
      <c r="H30" s="3" t="s">
        <v>306</v>
      </c>
    </row>
    <row r="31" spans="1:8" ht="25.5" x14ac:dyDescent="0.25">
      <c r="A31" s="6" t="s">
        <v>63</v>
      </c>
      <c r="B31" s="7" t="s">
        <v>60</v>
      </c>
      <c r="C31" s="2" t="s">
        <v>55</v>
      </c>
      <c r="D31" s="2" t="s">
        <v>11</v>
      </c>
      <c r="E31" s="3">
        <v>21</v>
      </c>
      <c r="F31" s="40">
        <v>2.4</v>
      </c>
      <c r="G31" s="34">
        <f>+F31*10</f>
        <v>24</v>
      </c>
      <c r="H31" s="48" t="s">
        <v>378</v>
      </c>
    </row>
    <row r="32" spans="1:8" ht="25.5" x14ac:dyDescent="0.25">
      <c r="A32" s="6" t="s">
        <v>64</v>
      </c>
      <c r="B32" s="7" t="s">
        <v>62</v>
      </c>
      <c r="C32" s="2" t="s">
        <v>16</v>
      </c>
      <c r="D32" s="2" t="s">
        <v>11</v>
      </c>
      <c r="E32" s="3">
        <v>21</v>
      </c>
      <c r="F32" s="40">
        <v>0.28000000000000003</v>
      </c>
      <c r="G32" s="34">
        <f>+F32*100</f>
        <v>28.000000000000004</v>
      </c>
      <c r="H32" s="48" t="s">
        <v>307</v>
      </c>
    </row>
    <row r="33" spans="1:8" x14ac:dyDescent="0.25">
      <c r="A33" s="6" t="s">
        <v>66</v>
      </c>
      <c r="B33" s="7" t="s">
        <v>65</v>
      </c>
      <c r="C33" s="2" t="s">
        <v>206</v>
      </c>
      <c r="D33" s="2" t="s">
        <v>11</v>
      </c>
      <c r="E33" s="3">
        <v>21</v>
      </c>
      <c r="F33" s="40">
        <v>1.1000000000000001</v>
      </c>
      <c r="G33" s="34">
        <f>+F33*20</f>
        <v>22</v>
      </c>
      <c r="H33" s="3" t="s">
        <v>308</v>
      </c>
    </row>
    <row r="34" spans="1:8" x14ac:dyDescent="0.25">
      <c r="A34" s="6" t="s">
        <v>67</v>
      </c>
      <c r="B34" s="7" t="s">
        <v>194</v>
      </c>
      <c r="C34" s="2" t="s">
        <v>16</v>
      </c>
      <c r="D34" s="2" t="s">
        <v>11</v>
      </c>
      <c r="E34" s="3">
        <v>5</v>
      </c>
      <c r="F34" s="40">
        <v>0.38</v>
      </c>
      <c r="G34" s="34">
        <f>+F34*100</f>
        <v>38</v>
      </c>
      <c r="H34" s="3" t="s">
        <v>309</v>
      </c>
    </row>
    <row r="35" spans="1:8" x14ac:dyDescent="0.25">
      <c r="A35" s="6" t="s">
        <v>69</v>
      </c>
      <c r="B35" s="7" t="s">
        <v>68</v>
      </c>
      <c r="C35" s="2" t="s">
        <v>16</v>
      </c>
      <c r="D35" s="2" t="s">
        <v>11</v>
      </c>
      <c r="E35" s="3">
        <v>21</v>
      </c>
      <c r="F35" s="40">
        <v>1.0900000000000001</v>
      </c>
      <c r="G35" s="34">
        <f>+F35*100</f>
        <v>109.00000000000001</v>
      </c>
      <c r="H35" s="48" t="s">
        <v>310</v>
      </c>
    </row>
    <row r="36" spans="1:8" x14ac:dyDescent="0.25">
      <c r="A36" s="6" t="s">
        <v>71</v>
      </c>
      <c r="B36" s="7" t="s">
        <v>195</v>
      </c>
      <c r="C36" s="2"/>
      <c r="D36" s="2"/>
      <c r="E36" s="3"/>
      <c r="F36" s="40"/>
      <c r="G36" s="34"/>
      <c r="H36" s="3"/>
    </row>
    <row r="37" spans="1:8" x14ac:dyDescent="0.25">
      <c r="A37" s="6" t="s">
        <v>72</v>
      </c>
      <c r="B37" s="7" t="s">
        <v>202</v>
      </c>
      <c r="C37" s="2" t="s">
        <v>17</v>
      </c>
      <c r="D37" s="2" t="s">
        <v>11</v>
      </c>
      <c r="E37" s="3">
        <v>5</v>
      </c>
      <c r="F37" s="40">
        <v>0.06</v>
      </c>
      <c r="G37" s="34">
        <f>+F37*500</f>
        <v>30</v>
      </c>
      <c r="H37" s="3" t="s">
        <v>311</v>
      </c>
    </row>
    <row r="38" spans="1:8" ht="26.25" customHeight="1" x14ac:dyDescent="0.25">
      <c r="A38" s="6" t="s">
        <v>74</v>
      </c>
      <c r="B38" s="7" t="s">
        <v>197</v>
      </c>
      <c r="C38" s="2" t="s">
        <v>207</v>
      </c>
      <c r="D38" s="2" t="s">
        <v>11</v>
      </c>
      <c r="E38" s="3">
        <v>5</v>
      </c>
      <c r="F38" s="40">
        <v>0.04</v>
      </c>
      <c r="G38" s="34">
        <f>+F38*50000</f>
        <v>2000</v>
      </c>
      <c r="H38" s="3" t="s">
        <v>312</v>
      </c>
    </row>
    <row r="39" spans="1:8" x14ac:dyDescent="0.25">
      <c r="A39" s="6" t="s">
        <v>196</v>
      </c>
      <c r="B39" s="7" t="s">
        <v>213</v>
      </c>
      <c r="C39" s="2" t="s">
        <v>70</v>
      </c>
      <c r="D39" s="2" t="s">
        <v>11</v>
      </c>
      <c r="E39" s="3">
        <v>5</v>
      </c>
      <c r="F39" s="40">
        <v>0.08</v>
      </c>
      <c r="G39" s="34">
        <f>+F39*2500</f>
        <v>200</v>
      </c>
      <c r="H39" s="3" t="s">
        <v>313</v>
      </c>
    </row>
    <row r="40" spans="1:8" x14ac:dyDescent="0.25">
      <c r="A40" s="6"/>
      <c r="B40" s="9" t="s">
        <v>76</v>
      </c>
      <c r="C40" s="2"/>
      <c r="D40" s="2"/>
      <c r="E40" s="3"/>
      <c r="F40" s="40"/>
      <c r="G40" s="45">
        <f>SUM(G37:G39)</f>
        <v>2230</v>
      </c>
      <c r="H40" s="3"/>
    </row>
    <row r="41" spans="1:8" ht="25.5" x14ac:dyDescent="0.25">
      <c r="A41" s="6" t="s">
        <v>77</v>
      </c>
      <c r="B41" s="10" t="s">
        <v>198</v>
      </c>
      <c r="C41" s="2"/>
      <c r="D41" s="2"/>
      <c r="E41" s="3"/>
      <c r="F41" s="40"/>
      <c r="G41" s="34"/>
      <c r="H41" s="3"/>
    </row>
    <row r="42" spans="1:8" x14ac:dyDescent="0.25">
      <c r="A42" s="6" t="s">
        <v>199</v>
      </c>
      <c r="B42" s="10" t="s">
        <v>73</v>
      </c>
      <c r="C42" s="2" t="s">
        <v>55</v>
      </c>
      <c r="D42" s="2" t="s">
        <v>11</v>
      </c>
      <c r="E42" s="3">
        <v>21</v>
      </c>
      <c r="F42" s="40">
        <v>2.5499999999999998</v>
      </c>
      <c r="G42" s="34">
        <f>+F42*10</f>
        <v>25.5</v>
      </c>
      <c r="H42" s="3" t="s">
        <v>314</v>
      </c>
    </row>
    <row r="43" spans="1:8" x14ac:dyDescent="0.25">
      <c r="A43" s="6" t="s">
        <v>200</v>
      </c>
      <c r="B43" s="10" t="s">
        <v>75</v>
      </c>
      <c r="C43" s="2" t="s">
        <v>55</v>
      </c>
      <c r="D43" s="2" t="s">
        <v>11</v>
      </c>
      <c r="E43" s="3">
        <v>21</v>
      </c>
      <c r="F43" s="40">
        <v>1.79</v>
      </c>
      <c r="G43" s="34">
        <f>+F43*10</f>
        <v>17.899999999999999</v>
      </c>
      <c r="H43" s="3" t="s">
        <v>315</v>
      </c>
    </row>
    <row r="44" spans="1:8" x14ac:dyDescent="0.25">
      <c r="A44" s="6"/>
      <c r="B44" s="9" t="s">
        <v>201</v>
      </c>
      <c r="C44" s="2"/>
      <c r="D44" s="2"/>
      <c r="E44" s="3"/>
      <c r="F44" s="40"/>
      <c r="G44" s="45">
        <f>SUM(G42:G43)</f>
        <v>43.4</v>
      </c>
      <c r="H44" s="3"/>
    </row>
    <row r="45" spans="1:8" x14ac:dyDescent="0.25">
      <c r="A45" s="6" t="s">
        <v>78</v>
      </c>
      <c r="B45" s="7" t="s">
        <v>247</v>
      </c>
      <c r="C45" s="2" t="s">
        <v>37</v>
      </c>
      <c r="D45" s="2" t="s">
        <v>11</v>
      </c>
      <c r="E45" s="3">
        <v>5</v>
      </c>
      <c r="F45" s="40">
        <v>0.13</v>
      </c>
      <c r="G45" s="34">
        <f>+F45*600</f>
        <v>78</v>
      </c>
      <c r="H45" s="48" t="s">
        <v>379</v>
      </c>
    </row>
    <row r="46" spans="1:8" ht="23.25" customHeight="1" x14ac:dyDescent="0.25">
      <c r="A46" s="6" t="s">
        <v>80</v>
      </c>
      <c r="B46" s="7" t="s">
        <v>79</v>
      </c>
      <c r="C46" s="2" t="s">
        <v>208</v>
      </c>
      <c r="D46" s="2" t="s">
        <v>11</v>
      </c>
      <c r="E46" s="3">
        <v>5</v>
      </c>
      <c r="F46" s="40">
        <v>0.01</v>
      </c>
      <c r="G46" s="34">
        <f>+F46*20000</f>
        <v>200</v>
      </c>
      <c r="H46" s="3" t="s">
        <v>316</v>
      </c>
    </row>
    <row r="47" spans="1:8" ht="15.75" x14ac:dyDescent="0.25">
      <c r="A47" s="6" t="s">
        <v>82</v>
      </c>
      <c r="B47" s="7" t="s">
        <v>81</v>
      </c>
      <c r="C47" s="2" t="s">
        <v>37</v>
      </c>
      <c r="D47" s="2" t="s">
        <v>11</v>
      </c>
      <c r="E47" s="3">
        <v>21</v>
      </c>
      <c r="F47" s="40">
        <v>0.39</v>
      </c>
      <c r="G47" s="34">
        <f>+F47*600</f>
        <v>234</v>
      </c>
      <c r="H47" s="3" t="s">
        <v>317</v>
      </c>
    </row>
    <row r="48" spans="1:8" ht="24.75" customHeight="1" x14ac:dyDescent="0.25">
      <c r="A48" s="6" t="s">
        <v>83</v>
      </c>
      <c r="B48" s="7" t="s">
        <v>248</v>
      </c>
      <c r="C48" s="2" t="s">
        <v>207</v>
      </c>
      <c r="D48" s="2" t="s">
        <v>11</v>
      </c>
      <c r="E48" s="3">
        <v>5</v>
      </c>
      <c r="F48" s="40">
        <v>0.06</v>
      </c>
      <c r="G48" s="34">
        <f>+F48*50000</f>
        <v>3000</v>
      </c>
      <c r="H48" s="48" t="s">
        <v>318</v>
      </c>
    </row>
    <row r="49" spans="1:8" x14ac:dyDescent="0.25">
      <c r="A49" s="6" t="s">
        <v>85</v>
      </c>
      <c r="B49" s="7" t="s">
        <v>84</v>
      </c>
      <c r="C49" s="2" t="s">
        <v>16</v>
      </c>
      <c r="D49" s="2" t="s">
        <v>11</v>
      </c>
      <c r="E49" s="3">
        <v>21</v>
      </c>
      <c r="F49" s="40">
        <v>1.21</v>
      </c>
      <c r="G49" s="34">
        <f>+F49*100</f>
        <v>121</v>
      </c>
      <c r="H49" s="3" t="s">
        <v>319</v>
      </c>
    </row>
    <row r="50" spans="1:8" ht="25.5" x14ac:dyDescent="0.25">
      <c r="A50" s="6" t="s">
        <v>87</v>
      </c>
      <c r="B50" s="7" t="s">
        <v>253</v>
      </c>
      <c r="C50" s="2" t="s">
        <v>35</v>
      </c>
      <c r="D50" s="11" t="s">
        <v>11</v>
      </c>
      <c r="E50" s="3">
        <v>5</v>
      </c>
      <c r="F50" s="40">
        <v>0.02</v>
      </c>
      <c r="G50" s="34">
        <f>+F50*24000</f>
        <v>480</v>
      </c>
      <c r="H50" s="3" t="s">
        <v>320</v>
      </c>
    </row>
    <row r="51" spans="1:8" ht="25.5" x14ac:dyDescent="0.25">
      <c r="A51" s="6" t="s">
        <v>88</v>
      </c>
      <c r="B51" s="7" t="s">
        <v>254</v>
      </c>
      <c r="C51" s="2" t="s">
        <v>14</v>
      </c>
      <c r="D51" s="11" t="s">
        <v>11</v>
      </c>
      <c r="E51" s="3">
        <v>5</v>
      </c>
      <c r="F51" s="40">
        <v>0.02</v>
      </c>
      <c r="G51" s="34">
        <f>+F51*12000</f>
        <v>240</v>
      </c>
      <c r="H51" s="3" t="s">
        <v>321</v>
      </c>
    </row>
    <row r="52" spans="1:8" ht="23.25" customHeight="1" x14ac:dyDescent="0.25">
      <c r="A52" s="6" t="s">
        <v>89</v>
      </c>
      <c r="B52" s="7" t="s">
        <v>90</v>
      </c>
      <c r="C52" s="2" t="s">
        <v>14</v>
      </c>
      <c r="D52" s="2" t="s">
        <v>11</v>
      </c>
      <c r="E52" s="3">
        <v>5</v>
      </c>
      <c r="F52" s="40">
        <v>0.04</v>
      </c>
      <c r="G52" s="34">
        <f>+F52*12000</f>
        <v>480</v>
      </c>
      <c r="H52" s="3" t="s">
        <v>322</v>
      </c>
    </row>
    <row r="53" spans="1:8" x14ac:dyDescent="0.25">
      <c r="A53" s="6" t="s">
        <v>91</v>
      </c>
      <c r="B53" s="7" t="s">
        <v>92</v>
      </c>
      <c r="C53" s="2" t="s">
        <v>16</v>
      </c>
      <c r="D53" s="2" t="s">
        <v>11</v>
      </c>
      <c r="E53" s="3">
        <v>5</v>
      </c>
      <c r="F53" s="40">
        <v>0.12</v>
      </c>
      <c r="G53" s="34">
        <f>+F53*100</f>
        <v>12</v>
      </c>
      <c r="H53" s="3" t="s">
        <v>323</v>
      </c>
    </row>
    <row r="54" spans="1:8" x14ac:dyDescent="0.25">
      <c r="A54" s="6" t="s">
        <v>93</v>
      </c>
      <c r="B54" s="8" t="s">
        <v>94</v>
      </c>
      <c r="C54" s="11" t="s">
        <v>95</v>
      </c>
      <c r="D54" s="2" t="s">
        <v>11</v>
      </c>
      <c r="E54" s="11">
        <v>21</v>
      </c>
      <c r="F54" s="41">
        <v>2.66</v>
      </c>
      <c r="G54" s="35">
        <f>+F54*50</f>
        <v>133</v>
      </c>
      <c r="H54" s="11" t="s">
        <v>324</v>
      </c>
    </row>
    <row r="55" spans="1:8" x14ac:dyDescent="0.25">
      <c r="A55" s="6" t="s">
        <v>96</v>
      </c>
      <c r="B55" s="8" t="s">
        <v>97</v>
      </c>
      <c r="C55" s="11" t="s">
        <v>98</v>
      </c>
      <c r="D55" s="2" t="s">
        <v>11</v>
      </c>
      <c r="E55" s="11">
        <v>21</v>
      </c>
      <c r="F55" s="41">
        <v>5.38</v>
      </c>
      <c r="G55" s="35">
        <f>+F55*30</f>
        <v>161.4</v>
      </c>
      <c r="H55" s="11" t="s">
        <v>325</v>
      </c>
    </row>
    <row r="56" spans="1:8" ht="25.5" x14ac:dyDescent="0.25">
      <c r="A56" s="6" t="s">
        <v>99</v>
      </c>
      <c r="B56" s="8" t="s">
        <v>100</v>
      </c>
      <c r="C56" s="11" t="s">
        <v>101</v>
      </c>
      <c r="D56" s="11" t="s">
        <v>11</v>
      </c>
      <c r="E56" s="11">
        <v>21</v>
      </c>
      <c r="F56" s="41">
        <v>5.26</v>
      </c>
      <c r="G56" s="35">
        <f>+F56*10</f>
        <v>52.599999999999994</v>
      </c>
      <c r="H56" s="11" t="s">
        <v>326</v>
      </c>
    </row>
    <row r="57" spans="1:8" ht="27" customHeight="1" x14ac:dyDescent="0.25">
      <c r="A57" s="3">
        <v>51</v>
      </c>
      <c r="B57" s="8" t="s">
        <v>102</v>
      </c>
      <c r="C57" s="8"/>
      <c r="D57" s="12"/>
      <c r="E57" s="11"/>
      <c r="F57" s="41"/>
      <c r="G57" s="35"/>
      <c r="H57" s="11"/>
    </row>
    <row r="58" spans="1:8" x14ac:dyDescent="0.25">
      <c r="A58" s="13" t="s">
        <v>103</v>
      </c>
      <c r="B58" s="14" t="s">
        <v>104</v>
      </c>
      <c r="C58" s="8"/>
      <c r="D58" s="12"/>
      <c r="E58" s="11"/>
      <c r="F58" s="41"/>
      <c r="G58" s="35"/>
      <c r="H58" s="11"/>
    </row>
    <row r="59" spans="1:8" ht="65.25" customHeight="1" x14ac:dyDescent="0.25">
      <c r="A59" s="13"/>
      <c r="B59" s="14" t="s">
        <v>230</v>
      </c>
      <c r="C59" s="8"/>
      <c r="D59" s="12"/>
      <c r="E59" s="11"/>
      <c r="F59" s="41"/>
      <c r="G59" s="35"/>
      <c r="H59" s="11"/>
    </row>
    <row r="60" spans="1:8" ht="27" customHeight="1" x14ac:dyDescent="0.25">
      <c r="A60" s="15" t="s">
        <v>105</v>
      </c>
      <c r="B60" s="14" t="s">
        <v>226</v>
      </c>
      <c r="C60" s="11" t="s">
        <v>212</v>
      </c>
      <c r="D60" s="2" t="s">
        <v>11</v>
      </c>
      <c r="E60" s="11">
        <v>21</v>
      </c>
      <c r="F60" s="41">
        <v>148.83000000000001</v>
      </c>
      <c r="G60" s="35">
        <f>+F60*3</f>
        <v>446.49</v>
      </c>
      <c r="H60" s="11" t="s">
        <v>327</v>
      </c>
    </row>
    <row r="61" spans="1:8" ht="25.5" x14ac:dyDescent="0.25">
      <c r="A61" s="15" t="s">
        <v>106</v>
      </c>
      <c r="B61" s="14" t="s">
        <v>227</v>
      </c>
      <c r="C61" s="11" t="s">
        <v>211</v>
      </c>
      <c r="D61" s="2" t="s">
        <v>11</v>
      </c>
      <c r="E61" s="11">
        <v>21</v>
      </c>
      <c r="F61" s="41">
        <v>148.83000000000001</v>
      </c>
      <c r="G61" s="35">
        <f>+F61*7</f>
        <v>1041.8100000000002</v>
      </c>
      <c r="H61" s="11" t="s">
        <v>328</v>
      </c>
    </row>
    <row r="62" spans="1:8" ht="36.75" customHeight="1" x14ac:dyDescent="0.25">
      <c r="A62" s="15" t="s">
        <v>107</v>
      </c>
      <c r="B62" s="14" t="s">
        <v>228</v>
      </c>
      <c r="C62" s="11" t="s">
        <v>203</v>
      </c>
      <c r="D62" s="2" t="s">
        <v>11</v>
      </c>
      <c r="E62" s="11">
        <v>21</v>
      </c>
      <c r="F62" s="41">
        <v>148.83000000000001</v>
      </c>
      <c r="G62" s="35">
        <f>+F62*3</f>
        <v>446.49</v>
      </c>
      <c r="H62" s="11" t="s">
        <v>329</v>
      </c>
    </row>
    <row r="63" spans="1:8" ht="25.5" x14ac:dyDescent="0.25">
      <c r="A63" s="15" t="s">
        <v>108</v>
      </c>
      <c r="B63" s="14" t="s">
        <v>238</v>
      </c>
      <c r="C63" s="11" t="s">
        <v>210</v>
      </c>
      <c r="D63" s="2" t="s">
        <v>11</v>
      </c>
      <c r="E63" s="11">
        <v>21</v>
      </c>
      <c r="F63" s="41">
        <v>148.83000000000001</v>
      </c>
      <c r="G63" s="35">
        <f>+F63*2</f>
        <v>297.66000000000003</v>
      </c>
      <c r="H63" s="11" t="s">
        <v>330</v>
      </c>
    </row>
    <row r="64" spans="1:8" ht="25.5" x14ac:dyDescent="0.25">
      <c r="A64" s="15" t="s">
        <v>109</v>
      </c>
      <c r="B64" s="14" t="s">
        <v>229</v>
      </c>
      <c r="C64" s="11" t="s">
        <v>203</v>
      </c>
      <c r="D64" s="2" t="s">
        <v>11</v>
      </c>
      <c r="E64" s="11">
        <v>21</v>
      </c>
      <c r="F64" s="41">
        <v>148.83000000000001</v>
      </c>
      <c r="G64" s="35">
        <f>+F64*3</f>
        <v>446.49</v>
      </c>
      <c r="H64" s="11" t="s">
        <v>331</v>
      </c>
    </row>
    <row r="65" spans="1:8" ht="27.75" customHeight="1" x14ac:dyDescent="0.25">
      <c r="A65" s="6" t="s">
        <v>110</v>
      </c>
      <c r="B65" s="8" t="s">
        <v>111</v>
      </c>
      <c r="C65" s="11" t="s">
        <v>112</v>
      </c>
      <c r="D65" s="2" t="s">
        <v>11</v>
      </c>
      <c r="E65" s="11">
        <v>21</v>
      </c>
      <c r="F65" s="41">
        <v>6.05</v>
      </c>
      <c r="G65" s="35">
        <f>+F65*6</f>
        <v>36.299999999999997</v>
      </c>
      <c r="H65" s="11" t="s">
        <v>332</v>
      </c>
    </row>
    <row r="66" spans="1:8" ht="51" x14ac:dyDescent="0.25">
      <c r="A66" s="6" t="s">
        <v>113</v>
      </c>
      <c r="B66" s="16" t="s">
        <v>231</v>
      </c>
      <c r="C66" s="11"/>
      <c r="D66" s="12"/>
      <c r="E66" s="11"/>
      <c r="F66" s="41"/>
      <c r="G66" s="35"/>
      <c r="H66" s="11"/>
    </row>
    <row r="67" spans="1:8" x14ac:dyDescent="0.25">
      <c r="A67" s="6" t="s">
        <v>114</v>
      </c>
      <c r="B67" s="16" t="s">
        <v>217</v>
      </c>
      <c r="C67" s="26" t="s">
        <v>119</v>
      </c>
      <c r="D67" s="2" t="s">
        <v>11</v>
      </c>
      <c r="E67" s="11">
        <v>5</v>
      </c>
      <c r="F67" s="41">
        <v>0.02</v>
      </c>
      <c r="G67" s="35">
        <f>+F67*5000</f>
        <v>100</v>
      </c>
      <c r="H67" s="11" t="s">
        <v>304</v>
      </c>
    </row>
    <row r="68" spans="1:8" x14ac:dyDescent="0.25">
      <c r="A68" s="6" t="s">
        <v>116</v>
      </c>
      <c r="B68" s="16" t="s">
        <v>215</v>
      </c>
      <c r="C68" s="26" t="s">
        <v>115</v>
      </c>
      <c r="D68" s="2" t="s">
        <v>11</v>
      </c>
      <c r="E68" s="11">
        <v>5</v>
      </c>
      <c r="F68" s="41">
        <v>0.01</v>
      </c>
      <c r="G68" s="35">
        <f>+F68*10000</f>
        <v>100</v>
      </c>
      <c r="H68" s="11" t="s">
        <v>333</v>
      </c>
    </row>
    <row r="69" spans="1:8" x14ac:dyDescent="0.25">
      <c r="A69" s="6" t="s">
        <v>117</v>
      </c>
      <c r="B69" s="16" t="s">
        <v>216</v>
      </c>
      <c r="C69" s="26" t="s">
        <v>115</v>
      </c>
      <c r="D69" s="2" t="s">
        <v>11</v>
      </c>
      <c r="E69" s="11">
        <v>5</v>
      </c>
      <c r="F69" s="41">
        <v>0.01</v>
      </c>
      <c r="G69" s="35">
        <f>+F69*10000</f>
        <v>100</v>
      </c>
      <c r="H69" s="11" t="s">
        <v>334</v>
      </c>
    </row>
    <row r="70" spans="1:8" x14ac:dyDescent="0.25">
      <c r="A70" s="6" t="s">
        <v>118</v>
      </c>
      <c r="B70" s="16" t="s">
        <v>218</v>
      </c>
      <c r="C70" s="26" t="s">
        <v>222</v>
      </c>
      <c r="D70" s="2" t="s">
        <v>11</v>
      </c>
      <c r="E70" s="11">
        <v>5</v>
      </c>
      <c r="F70" s="41">
        <v>0.09</v>
      </c>
      <c r="G70" s="35">
        <f>+F70*2000</f>
        <v>180</v>
      </c>
      <c r="H70" s="11" t="s">
        <v>335</v>
      </c>
    </row>
    <row r="71" spans="1:8" ht="76.5" x14ac:dyDescent="0.25">
      <c r="A71" s="6" t="s">
        <v>232</v>
      </c>
      <c r="B71" s="16" t="s">
        <v>233</v>
      </c>
      <c r="C71" s="25"/>
      <c r="D71" s="2"/>
      <c r="E71" s="11"/>
      <c r="F71" s="41"/>
      <c r="G71" s="35"/>
      <c r="H71" s="11"/>
    </row>
    <row r="72" spans="1:8" x14ac:dyDescent="0.25">
      <c r="A72" s="6" t="s">
        <v>234</v>
      </c>
      <c r="B72" s="8" t="s">
        <v>255</v>
      </c>
      <c r="C72" s="26" t="s">
        <v>259</v>
      </c>
      <c r="D72" s="2" t="s">
        <v>11</v>
      </c>
      <c r="E72" s="11">
        <v>5</v>
      </c>
      <c r="F72" s="41">
        <v>0.05</v>
      </c>
      <c r="G72" s="35">
        <f>+F72*1440</f>
        <v>72</v>
      </c>
      <c r="H72" s="11" t="s">
        <v>336</v>
      </c>
    </row>
    <row r="73" spans="1:8" x14ac:dyDescent="0.25">
      <c r="A73" s="6" t="s">
        <v>235</v>
      </c>
      <c r="B73" s="8" t="s">
        <v>256</v>
      </c>
      <c r="C73" s="11" t="s">
        <v>259</v>
      </c>
      <c r="D73" s="2" t="s">
        <v>11</v>
      </c>
      <c r="E73" s="11">
        <v>5</v>
      </c>
      <c r="F73" s="41">
        <v>0.05</v>
      </c>
      <c r="G73" s="35">
        <f>+F73*1440</f>
        <v>72</v>
      </c>
      <c r="H73" s="11" t="s">
        <v>337</v>
      </c>
    </row>
    <row r="74" spans="1:8" x14ac:dyDescent="0.25">
      <c r="A74" s="6" t="s">
        <v>236</v>
      </c>
      <c r="B74" s="8" t="s">
        <v>257</v>
      </c>
      <c r="C74" s="11" t="s">
        <v>260</v>
      </c>
      <c r="D74" s="2" t="s">
        <v>11</v>
      </c>
      <c r="E74" s="11">
        <v>5</v>
      </c>
      <c r="F74" s="41">
        <v>0.05</v>
      </c>
      <c r="G74" s="35">
        <f>+F74*1920</f>
        <v>96</v>
      </c>
      <c r="H74" s="11" t="s">
        <v>338</v>
      </c>
    </row>
    <row r="75" spans="1:8" x14ac:dyDescent="0.25">
      <c r="A75" s="6" t="s">
        <v>237</v>
      </c>
      <c r="B75" s="8" t="s">
        <v>258</v>
      </c>
      <c r="C75" s="11" t="s">
        <v>259</v>
      </c>
      <c r="D75" s="2" t="s">
        <v>11</v>
      </c>
      <c r="E75" s="11">
        <v>5</v>
      </c>
      <c r="F75" s="41">
        <v>0.05</v>
      </c>
      <c r="G75" s="35">
        <f>+F75*1440</f>
        <v>72</v>
      </c>
      <c r="H75" s="11" t="s">
        <v>339</v>
      </c>
    </row>
    <row r="76" spans="1:8" x14ac:dyDescent="0.25">
      <c r="A76" s="11"/>
      <c r="B76" s="9" t="s">
        <v>120</v>
      </c>
      <c r="C76" s="12"/>
      <c r="D76" s="12"/>
      <c r="E76" s="11"/>
      <c r="F76" s="41"/>
      <c r="G76" s="46">
        <f>SUM(G60:G75)</f>
        <v>3507.2400000000007</v>
      </c>
      <c r="H76" s="11"/>
    </row>
    <row r="77" spans="1:8" ht="25.5" x14ac:dyDescent="0.25">
      <c r="A77" s="6" t="s">
        <v>121</v>
      </c>
      <c r="B77" s="8" t="s">
        <v>122</v>
      </c>
      <c r="C77" s="11" t="s">
        <v>126</v>
      </c>
      <c r="D77" s="2" t="s">
        <v>11</v>
      </c>
      <c r="E77" s="11">
        <v>21</v>
      </c>
      <c r="F77" s="41">
        <v>14.33</v>
      </c>
      <c r="G77" s="35">
        <f>+F77*4</f>
        <v>57.32</v>
      </c>
      <c r="H77" s="11" t="s">
        <v>340</v>
      </c>
    </row>
    <row r="78" spans="1:8" x14ac:dyDescent="0.25">
      <c r="A78" s="6" t="s">
        <v>124</v>
      </c>
      <c r="B78" s="8" t="s">
        <v>262</v>
      </c>
      <c r="C78" s="11" t="s">
        <v>37</v>
      </c>
      <c r="D78" s="2" t="s">
        <v>11</v>
      </c>
      <c r="E78" s="11">
        <v>5</v>
      </c>
      <c r="F78" s="41">
        <v>0.27</v>
      </c>
      <c r="G78" s="35">
        <f>+F78*600</f>
        <v>162</v>
      </c>
      <c r="H78" s="11" t="s">
        <v>381</v>
      </c>
    </row>
    <row r="79" spans="1:8" ht="41.25" x14ac:dyDescent="0.25">
      <c r="A79" s="6" t="s">
        <v>128</v>
      </c>
      <c r="B79" s="8" t="s">
        <v>127</v>
      </c>
      <c r="C79" s="11" t="s">
        <v>101</v>
      </c>
      <c r="D79" s="2" t="s">
        <v>11</v>
      </c>
      <c r="E79" s="11">
        <v>21</v>
      </c>
      <c r="F79" s="41">
        <v>2.78</v>
      </c>
      <c r="G79" s="35">
        <f>+F79*10</f>
        <v>27.799999999999997</v>
      </c>
      <c r="H79" s="11" t="s">
        <v>341</v>
      </c>
    </row>
    <row r="80" spans="1:8" ht="25.5" x14ac:dyDescent="0.25">
      <c r="A80" s="6" t="s">
        <v>130</v>
      </c>
      <c r="B80" s="8" t="s">
        <v>129</v>
      </c>
      <c r="C80" s="11" t="s">
        <v>126</v>
      </c>
      <c r="D80" s="2" t="s">
        <v>11</v>
      </c>
      <c r="E80" s="11">
        <v>21</v>
      </c>
      <c r="F80" s="41">
        <v>2.84</v>
      </c>
      <c r="G80" s="35">
        <f>+F80*4</f>
        <v>11.36</v>
      </c>
      <c r="H80" s="54" t="s">
        <v>380</v>
      </c>
    </row>
    <row r="81" spans="1:8" x14ac:dyDescent="0.25">
      <c r="A81" s="6" t="s">
        <v>133</v>
      </c>
      <c r="B81" s="8" t="s">
        <v>131</v>
      </c>
      <c r="C81" s="11" t="s">
        <v>132</v>
      </c>
      <c r="D81" s="11" t="s">
        <v>11</v>
      </c>
      <c r="E81" s="11">
        <v>21</v>
      </c>
      <c r="F81" s="41">
        <v>2.84</v>
      </c>
      <c r="G81" s="35">
        <f>+F81*100</f>
        <v>284</v>
      </c>
      <c r="H81" s="11" t="s">
        <v>342</v>
      </c>
    </row>
    <row r="82" spans="1:8" x14ac:dyDescent="0.25">
      <c r="A82" s="6" t="s">
        <v>135</v>
      </c>
      <c r="B82" s="8" t="s">
        <v>134</v>
      </c>
      <c r="C82" s="11" t="s">
        <v>132</v>
      </c>
      <c r="D82" s="11" t="s">
        <v>11</v>
      </c>
      <c r="E82" s="11">
        <v>21</v>
      </c>
      <c r="F82" s="41">
        <v>2.39</v>
      </c>
      <c r="G82" s="35">
        <f>+F82*100</f>
        <v>239</v>
      </c>
      <c r="H82" s="11" t="s">
        <v>343</v>
      </c>
    </row>
    <row r="83" spans="1:8" x14ac:dyDescent="0.25">
      <c r="A83" s="6" t="s">
        <v>138</v>
      </c>
      <c r="B83" s="8" t="s">
        <v>214</v>
      </c>
      <c r="C83" s="11" t="s">
        <v>144</v>
      </c>
      <c r="D83" s="11" t="s">
        <v>11</v>
      </c>
      <c r="E83" s="11">
        <v>21</v>
      </c>
      <c r="F83" s="41">
        <v>16.32</v>
      </c>
      <c r="G83" s="35">
        <f>+F83*3</f>
        <v>48.96</v>
      </c>
      <c r="H83" s="11" t="s">
        <v>344</v>
      </c>
    </row>
    <row r="84" spans="1:8" x14ac:dyDescent="0.25">
      <c r="A84" s="6" t="s">
        <v>139</v>
      </c>
      <c r="B84" s="8" t="s">
        <v>136</v>
      </c>
      <c r="C84" s="11" t="s">
        <v>137</v>
      </c>
      <c r="D84" s="11" t="s">
        <v>11</v>
      </c>
      <c r="E84" s="11">
        <v>5</v>
      </c>
      <c r="F84" s="41">
        <v>1.1200000000000001</v>
      </c>
      <c r="G84" s="35">
        <f>+F84*720</f>
        <v>806.40000000000009</v>
      </c>
      <c r="H84" s="11" t="s">
        <v>345</v>
      </c>
    </row>
    <row r="85" spans="1:8" ht="25.5" x14ac:dyDescent="0.25">
      <c r="A85" s="6" t="s">
        <v>143</v>
      </c>
      <c r="B85" s="8" t="s">
        <v>140</v>
      </c>
      <c r="C85" s="11" t="s">
        <v>141</v>
      </c>
      <c r="D85" s="11" t="s">
        <v>11</v>
      </c>
      <c r="E85" s="11">
        <v>5</v>
      </c>
      <c r="F85" s="41">
        <v>0.03</v>
      </c>
      <c r="G85" s="35">
        <f>+F85*24000</f>
        <v>720</v>
      </c>
      <c r="H85" s="11" t="s">
        <v>346</v>
      </c>
    </row>
    <row r="86" spans="1:8" x14ac:dyDescent="0.25">
      <c r="A86" s="11"/>
      <c r="B86" s="5" t="s">
        <v>142</v>
      </c>
      <c r="C86" s="12"/>
      <c r="D86" s="12"/>
      <c r="E86" s="11"/>
      <c r="F86" s="41"/>
      <c r="G86" s="35"/>
      <c r="H86" s="11"/>
    </row>
    <row r="87" spans="1:8" ht="38.25" x14ac:dyDescent="0.25">
      <c r="A87" s="6" t="s">
        <v>263</v>
      </c>
      <c r="B87" s="8" t="s">
        <v>249</v>
      </c>
      <c r="C87" s="11" t="s">
        <v>239</v>
      </c>
      <c r="D87" s="11" t="s">
        <v>11</v>
      </c>
      <c r="E87" s="11">
        <v>21</v>
      </c>
      <c r="F87" s="41">
        <v>2.59</v>
      </c>
      <c r="G87" s="35">
        <f>+F87*150</f>
        <v>388.5</v>
      </c>
      <c r="H87" s="11" t="s">
        <v>347</v>
      </c>
    </row>
    <row r="88" spans="1:8" x14ac:dyDescent="0.25">
      <c r="A88" s="6" t="s">
        <v>149</v>
      </c>
      <c r="B88" s="8" t="s">
        <v>147</v>
      </c>
      <c r="C88" s="11" t="s">
        <v>148</v>
      </c>
      <c r="D88" s="11" t="s">
        <v>11</v>
      </c>
      <c r="E88" s="11">
        <v>21</v>
      </c>
      <c r="F88" s="41">
        <v>2.17</v>
      </c>
      <c r="G88" s="35">
        <f>+F88*2</f>
        <v>4.34</v>
      </c>
      <c r="H88" s="11" t="s">
        <v>348</v>
      </c>
    </row>
    <row r="89" spans="1:8" ht="14.25" customHeight="1" x14ac:dyDescent="0.25">
      <c r="A89" s="6" t="s">
        <v>153</v>
      </c>
      <c r="B89" s="17" t="s">
        <v>150</v>
      </c>
      <c r="C89" s="11" t="s">
        <v>126</v>
      </c>
      <c r="D89" s="11" t="s">
        <v>11</v>
      </c>
      <c r="E89" s="11">
        <v>21</v>
      </c>
      <c r="F89" s="41">
        <v>30.12</v>
      </c>
      <c r="G89" s="35">
        <f>+F89*4</f>
        <v>120.48</v>
      </c>
      <c r="H89" s="11" t="s">
        <v>349</v>
      </c>
    </row>
    <row r="90" spans="1:8" x14ac:dyDescent="0.25">
      <c r="A90" s="6" t="s">
        <v>157</v>
      </c>
      <c r="B90" s="8" t="s">
        <v>151</v>
      </c>
      <c r="C90" s="11" t="s">
        <v>144</v>
      </c>
      <c r="D90" s="11" t="s">
        <v>11</v>
      </c>
      <c r="E90" s="11">
        <v>21</v>
      </c>
      <c r="F90" s="41">
        <v>19.5</v>
      </c>
      <c r="G90" s="35">
        <f>+F90*3</f>
        <v>58.5</v>
      </c>
      <c r="H90" s="11" t="s">
        <v>350</v>
      </c>
    </row>
    <row r="91" spans="1:8" x14ac:dyDescent="0.25">
      <c r="A91" s="2"/>
      <c r="B91" s="5" t="s">
        <v>152</v>
      </c>
      <c r="C91" s="2"/>
      <c r="D91" s="2"/>
      <c r="E91" s="3"/>
      <c r="F91" s="40"/>
      <c r="G91" s="34"/>
      <c r="H91" s="3"/>
    </row>
    <row r="92" spans="1:8" ht="38.25" x14ac:dyDescent="0.25">
      <c r="A92" s="6" t="s">
        <v>159</v>
      </c>
      <c r="B92" s="7" t="s">
        <v>154</v>
      </c>
      <c r="C92" s="2" t="s">
        <v>155</v>
      </c>
      <c r="D92" s="2" t="s">
        <v>156</v>
      </c>
      <c r="E92" s="3">
        <v>5</v>
      </c>
      <c r="F92" s="40">
        <v>0.19</v>
      </c>
      <c r="G92" s="34">
        <f>+F92*9000</f>
        <v>1710</v>
      </c>
      <c r="H92" s="3" t="s">
        <v>351</v>
      </c>
    </row>
    <row r="93" spans="1:8" ht="26.25" customHeight="1" x14ac:dyDescent="0.25">
      <c r="A93" s="6" t="s">
        <v>166</v>
      </c>
      <c r="B93" s="7" t="s">
        <v>158</v>
      </c>
      <c r="C93" s="2" t="s">
        <v>57</v>
      </c>
      <c r="D93" s="2" t="s">
        <v>11</v>
      </c>
      <c r="E93" s="3">
        <v>5</v>
      </c>
      <c r="F93" s="40">
        <v>0.04</v>
      </c>
      <c r="G93" s="34">
        <f>+F93*60000</f>
        <v>2400</v>
      </c>
      <c r="H93" s="3" t="s">
        <v>352</v>
      </c>
    </row>
    <row r="94" spans="1:8" ht="27.75" customHeight="1" x14ac:dyDescent="0.25">
      <c r="A94" s="6" t="s">
        <v>168</v>
      </c>
      <c r="B94" s="7" t="s">
        <v>160</v>
      </c>
      <c r="C94" s="2" t="s">
        <v>115</v>
      </c>
      <c r="D94" s="2" t="s">
        <v>11</v>
      </c>
      <c r="E94" s="3">
        <v>5</v>
      </c>
      <c r="F94" s="40">
        <v>0.02</v>
      </c>
      <c r="G94" s="34">
        <f>+F94*10000</f>
        <v>200</v>
      </c>
      <c r="H94" s="3" t="s">
        <v>353</v>
      </c>
    </row>
    <row r="95" spans="1:8" ht="38.25" x14ac:dyDescent="0.25">
      <c r="A95" s="6" t="s">
        <v>170</v>
      </c>
      <c r="B95" s="7" t="s">
        <v>264</v>
      </c>
      <c r="C95" s="2"/>
      <c r="D95" s="2"/>
      <c r="E95" s="3"/>
      <c r="F95" s="40"/>
      <c r="G95" s="34"/>
      <c r="H95" s="3"/>
    </row>
    <row r="96" spans="1:8" ht="25.5" x14ac:dyDescent="0.25">
      <c r="A96" s="6" t="s">
        <v>265</v>
      </c>
      <c r="B96" s="18" t="s">
        <v>161</v>
      </c>
      <c r="C96" s="19" t="s">
        <v>162</v>
      </c>
      <c r="D96" s="2" t="s">
        <v>11</v>
      </c>
      <c r="E96" s="3">
        <v>5</v>
      </c>
      <c r="F96" s="40">
        <v>0.02</v>
      </c>
      <c r="G96" s="34">
        <f>+F96*500</f>
        <v>10</v>
      </c>
      <c r="H96" s="3" t="s">
        <v>304</v>
      </c>
    </row>
    <row r="97" spans="1:8" ht="25.5" x14ac:dyDescent="0.25">
      <c r="A97" s="6" t="s">
        <v>266</v>
      </c>
      <c r="B97" s="18" t="s">
        <v>163</v>
      </c>
      <c r="C97" s="19" t="s">
        <v>164</v>
      </c>
      <c r="D97" s="2" t="s">
        <v>11</v>
      </c>
      <c r="E97" s="3">
        <v>5</v>
      </c>
      <c r="F97" s="40">
        <v>0.01</v>
      </c>
      <c r="G97" s="34">
        <f>+F97*2500</f>
        <v>25</v>
      </c>
      <c r="H97" s="3" t="s">
        <v>333</v>
      </c>
    </row>
    <row r="98" spans="1:8" ht="25.5" x14ac:dyDescent="0.25">
      <c r="A98" s="6" t="s">
        <v>267</v>
      </c>
      <c r="B98" s="18" t="s">
        <v>165</v>
      </c>
      <c r="C98" s="19" t="s">
        <v>125</v>
      </c>
      <c r="D98" s="2" t="s">
        <v>11</v>
      </c>
      <c r="E98" s="3">
        <v>5</v>
      </c>
      <c r="F98" s="40">
        <v>0.01</v>
      </c>
      <c r="G98" s="34">
        <f>+F98*1000</f>
        <v>10</v>
      </c>
      <c r="H98" s="3" t="s">
        <v>300</v>
      </c>
    </row>
    <row r="99" spans="1:8" x14ac:dyDescent="0.25">
      <c r="A99" s="6"/>
      <c r="B99" s="9" t="s">
        <v>268</v>
      </c>
      <c r="C99" s="19"/>
      <c r="D99" s="19"/>
      <c r="E99" s="3"/>
      <c r="F99" s="40"/>
      <c r="G99" s="45">
        <f>SUM(G96:G98)</f>
        <v>45</v>
      </c>
      <c r="H99" s="3"/>
    </row>
    <row r="100" spans="1:8" ht="25.5" x14ac:dyDescent="0.25">
      <c r="A100" s="6" t="s">
        <v>173</v>
      </c>
      <c r="B100" s="7" t="s">
        <v>167</v>
      </c>
      <c r="C100" s="2" t="s">
        <v>145</v>
      </c>
      <c r="D100" s="2" t="s">
        <v>11</v>
      </c>
      <c r="E100" s="3">
        <v>21</v>
      </c>
      <c r="F100" s="40">
        <v>37.51</v>
      </c>
      <c r="G100" s="34">
        <f>+F100*5</f>
        <v>187.54999999999998</v>
      </c>
      <c r="H100" s="3" t="s">
        <v>354</v>
      </c>
    </row>
    <row r="101" spans="1:8" ht="25.5" x14ac:dyDescent="0.25">
      <c r="A101" s="6" t="s">
        <v>174</v>
      </c>
      <c r="B101" s="7" t="s">
        <v>169</v>
      </c>
      <c r="C101" s="2" t="s">
        <v>86</v>
      </c>
      <c r="D101" s="2" t="s">
        <v>11</v>
      </c>
      <c r="E101" s="3">
        <v>21</v>
      </c>
      <c r="F101" s="40">
        <v>35.090000000000003</v>
      </c>
      <c r="G101" s="34">
        <f>+F101*8</f>
        <v>280.72000000000003</v>
      </c>
      <c r="H101" s="3" t="s">
        <v>355</v>
      </c>
    </row>
    <row r="102" spans="1:8" ht="38.25" x14ac:dyDescent="0.25">
      <c r="A102" s="6" t="s">
        <v>176</v>
      </c>
      <c r="B102" s="7" t="s">
        <v>171</v>
      </c>
      <c r="C102" s="2" t="s">
        <v>172</v>
      </c>
      <c r="D102" s="2" t="s">
        <v>11</v>
      </c>
      <c r="E102" s="3">
        <v>5</v>
      </c>
      <c r="F102" s="40">
        <v>1.03</v>
      </c>
      <c r="G102" s="34">
        <f>+F102*1250</f>
        <v>1287.5</v>
      </c>
      <c r="H102" s="3" t="s">
        <v>356</v>
      </c>
    </row>
    <row r="103" spans="1:8" ht="38.25" x14ac:dyDescent="0.25">
      <c r="A103" s="6" t="s">
        <v>179</v>
      </c>
      <c r="B103" s="7" t="s">
        <v>261</v>
      </c>
      <c r="C103" s="2" t="s">
        <v>172</v>
      </c>
      <c r="D103" s="2" t="s">
        <v>11</v>
      </c>
      <c r="E103" s="3">
        <v>5</v>
      </c>
      <c r="F103" s="40">
        <v>1.0900000000000001</v>
      </c>
      <c r="G103" s="34">
        <f>+F103*1250</f>
        <v>1362.5</v>
      </c>
      <c r="H103" s="3" t="s">
        <v>357</v>
      </c>
    </row>
    <row r="104" spans="1:8" ht="38.25" x14ac:dyDescent="0.25">
      <c r="A104" s="6" t="s">
        <v>180</v>
      </c>
      <c r="B104" s="7" t="s">
        <v>175</v>
      </c>
      <c r="C104" s="2" t="s">
        <v>132</v>
      </c>
      <c r="D104" s="2" t="s">
        <v>11</v>
      </c>
      <c r="E104" s="3">
        <v>5</v>
      </c>
      <c r="F104" s="40">
        <v>1.73</v>
      </c>
      <c r="G104" s="34">
        <f>+F104*100</f>
        <v>173</v>
      </c>
      <c r="H104" s="3" t="s">
        <v>358</v>
      </c>
    </row>
    <row r="105" spans="1:8" ht="25.5" x14ac:dyDescent="0.25">
      <c r="A105" s="6" t="s">
        <v>181</v>
      </c>
      <c r="B105" s="7" t="s">
        <v>177</v>
      </c>
      <c r="C105" s="2" t="s">
        <v>178</v>
      </c>
      <c r="D105" s="2" t="s">
        <v>11</v>
      </c>
      <c r="E105" s="3">
        <v>5</v>
      </c>
      <c r="F105" s="40">
        <v>10.71</v>
      </c>
      <c r="G105" s="34">
        <f>+F105*60</f>
        <v>642.6</v>
      </c>
      <c r="H105" s="3" t="s">
        <v>359</v>
      </c>
    </row>
    <row r="106" spans="1:8" ht="25.5" x14ac:dyDescent="0.25">
      <c r="A106" s="6" t="s">
        <v>182</v>
      </c>
      <c r="B106" s="20" t="s">
        <v>269</v>
      </c>
      <c r="C106" s="21"/>
      <c r="D106" s="21"/>
      <c r="E106" s="3"/>
      <c r="F106" s="40"/>
      <c r="G106" s="34"/>
      <c r="H106" s="3"/>
    </row>
    <row r="107" spans="1:8" x14ac:dyDescent="0.25">
      <c r="A107" s="6" t="s">
        <v>270</v>
      </c>
      <c r="B107" s="20" t="s">
        <v>240</v>
      </c>
      <c r="C107" s="21" t="s">
        <v>95</v>
      </c>
      <c r="D107" s="21" t="s">
        <v>11</v>
      </c>
      <c r="E107" s="3">
        <v>21</v>
      </c>
      <c r="F107" s="40">
        <v>1.03</v>
      </c>
      <c r="G107" s="34">
        <f>+F107*50</f>
        <v>51.5</v>
      </c>
      <c r="H107" s="3" t="s">
        <v>360</v>
      </c>
    </row>
    <row r="108" spans="1:8" x14ac:dyDescent="0.25">
      <c r="A108" s="6" t="s">
        <v>271</v>
      </c>
      <c r="B108" s="20" t="s">
        <v>241</v>
      </c>
      <c r="C108" s="21" t="s">
        <v>95</v>
      </c>
      <c r="D108" s="21" t="s">
        <v>11</v>
      </c>
      <c r="E108" s="3">
        <v>21</v>
      </c>
      <c r="F108" s="40">
        <v>1.03</v>
      </c>
      <c r="G108" s="34">
        <f>+F108*50</f>
        <v>51.5</v>
      </c>
      <c r="H108" s="3" t="s">
        <v>361</v>
      </c>
    </row>
    <row r="109" spans="1:8" x14ac:dyDescent="0.25">
      <c r="A109" s="6" t="s">
        <v>272</v>
      </c>
      <c r="B109" s="20" t="s">
        <v>242</v>
      </c>
      <c r="C109" s="21" t="s">
        <v>132</v>
      </c>
      <c r="D109" s="21" t="s">
        <v>11</v>
      </c>
      <c r="E109" s="3">
        <v>21</v>
      </c>
      <c r="F109" s="40">
        <v>1.03</v>
      </c>
      <c r="G109" s="34">
        <f>+F109*100</f>
        <v>103</v>
      </c>
      <c r="H109" s="3" t="s">
        <v>362</v>
      </c>
    </row>
    <row r="110" spans="1:8" x14ac:dyDescent="0.25">
      <c r="A110" s="6" t="s">
        <v>273</v>
      </c>
      <c r="B110" s="20" t="s">
        <v>243</v>
      </c>
      <c r="C110" s="21" t="s">
        <v>132</v>
      </c>
      <c r="D110" s="21" t="s">
        <v>11</v>
      </c>
      <c r="E110" s="3">
        <v>21</v>
      </c>
      <c r="F110" s="40">
        <v>1.03</v>
      </c>
      <c r="G110" s="34">
        <f>+F110*100</f>
        <v>103</v>
      </c>
      <c r="H110" s="3" t="s">
        <v>363</v>
      </c>
    </row>
    <row r="111" spans="1:8" x14ac:dyDescent="0.25">
      <c r="A111" s="6"/>
      <c r="B111" s="28" t="s">
        <v>274</v>
      </c>
      <c r="C111" s="21"/>
      <c r="D111" s="21"/>
      <c r="E111" s="3"/>
      <c r="F111" s="40"/>
      <c r="G111" s="45">
        <f>SUM(G107:G110)</f>
        <v>309</v>
      </c>
      <c r="H111" s="3"/>
    </row>
    <row r="112" spans="1:8" ht="38.25" x14ac:dyDescent="0.25">
      <c r="A112" s="6" t="s">
        <v>184</v>
      </c>
      <c r="B112" s="20" t="s">
        <v>276</v>
      </c>
      <c r="C112" s="21" t="s">
        <v>145</v>
      </c>
      <c r="D112" s="21" t="s">
        <v>156</v>
      </c>
      <c r="E112" s="27">
        <v>21</v>
      </c>
      <c r="F112" s="42">
        <v>2.08</v>
      </c>
      <c r="G112" s="36">
        <f>+F112*5</f>
        <v>10.4</v>
      </c>
      <c r="H112" s="27" t="s">
        <v>364</v>
      </c>
    </row>
    <row r="113" spans="1:8" x14ac:dyDescent="0.25">
      <c r="A113" s="6" t="s">
        <v>186</v>
      </c>
      <c r="B113" s="20" t="s">
        <v>185</v>
      </c>
      <c r="C113" s="21" t="s">
        <v>183</v>
      </c>
      <c r="D113" s="21" t="s">
        <v>11</v>
      </c>
      <c r="E113" s="3">
        <v>21</v>
      </c>
      <c r="F113" s="40">
        <v>0.61</v>
      </c>
      <c r="G113" s="34">
        <f>+F113*5</f>
        <v>3.05</v>
      </c>
      <c r="H113" s="3" t="s">
        <v>365</v>
      </c>
    </row>
    <row r="114" spans="1:8" x14ac:dyDescent="0.25">
      <c r="A114" s="6" t="s">
        <v>188</v>
      </c>
      <c r="B114" s="7" t="s">
        <v>187</v>
      </c>
      <c r="C114" s="2" t="s">
        <v>123</v>
      </c>
      <c r="D114" s="21" t="s">
        <v>11</v>
      </c>
      <c r="E114" s="3">
        <v>21</v>
      </c>
      <c r="F114" s="40">
        <v>2.41</v>
      </c>
      <c r="G114" s="34">
        <f>+F114*2</f>
        <v>4.82</v>
      </c>
      <c r="H114" s="3" t="s">
        <v>366</v>
      </c>
    </row>
    <row r="115" spans="1:8" x14ac:dyDescent="0.25">
      <c r="A115" s="6" t="s">
        <v>275</v>
      </c>
      <c r="B115" s="20" t="s">
        <v>277</v>
      </c>
      <c r="C115" s="21"/>
      <c r="D115" s="2"/>
      <c r="E115" s="3"/>
      <c r="F115" s="40"/>
      <c r="G115" s="34"/>
      <c r="H115" s="3"/>
    </row>
    <row r="116" spans="1:8" ht="51" x14ac:dyDescent="0.25">
      <c r="A116" s="6" t="s">
        <v>278</v>
      </c>
      <c r="B116" s="20" t="s">
        <v>189</v>
      </c>
      <c r="C116" s="21" t="s">
        <v>146</v>
      </c>
      <c r="D116" s="21" t="s">
        <v>11</v>
      </c>
      <c r="E116" s="3">
        <v>21</v>
      </c>
      <c r="F116" s="40">
        <v>180.29</v>
      </c>
      <c r="G116" s="34">
        <f>+F116*1</f>
        <v>180.29</v>
      </c>
      <c r="H116" s="3" t="s">
        <v>367</v>
      </c>
    </row>
    <row r="117" spans="1:8" ht="25.5" x14ac:dyDescent="0.25">
      <c r="A117" s="6" t="s">
        <v>279</v>
      </c>
      <c r="B117" s="20" t="s">
        <v>161</v>
      </c>
      <c r="C117" s="27" t="s">
        <v>162</v>
      </c>
      <c r="D117" s="21" t="s">
        <v>11</v>
      </c>
      <c r="E117" s="3">
        <v>5</v>
      </c>
      <c r="F117" s="40">
        <v>0.02</v>
      </c>
      <c r="G117" s="34">
        <f>+F117*500</f>
        <v>10</v>
      </c>
      <c r="H117" s="3" t="s">
        <v>304</v>
      </c>
    </row>
    <row r="118" spans="1:8" ht="51" x14ac:dyDescent="0.25">
      <c r="A118" s="6" t="s">
        <v>280</v>
      </c>
      <c r="B118" s="20" t="s">
        <v>190</v>
      </c>
      <c r="C118" s="21" t="s">
        <v>146</v>
      </c>
      <c r="D118" s="21" t="s">
        <v>11</v>
      </c>
      <c r="E118" s="3">
        <v>21</v>
      </c>
      <c r="F118" s="40">
        <v>180.29</v>
      </c>
      <c r="G118" s="34">
        <f>+F118*1</f>
        <v>180.29</v>
      </c>
      <c r="H118" s="3" t="s">
        <v>368</v>
      </c>
    </row>
    <row r="119" spans="1:8" ht="25.5" x14ac:dyDescent="0.25">
      <c r="A119" s="6" t="s">
        <v>281</v>
      </c>
      <c r="B119" s="20" t="s">
        <v>163</v>
      </c>
      <c r="C119" s="21" t="s">
        <v>125</v>
      </c>
      <c r="D119" s="21" t="s">
        <v>11</v>
      </c>
      <c r="E119" s="3">
        <v>5</v>
      </c>
      <c r="F119" s="40">
        <v>0.02</v>
      </c>
      <c r="G119" s="34">
        <f>+F119*1000</f>
        <v>20</v>
      </c>
      <c r="H119" s="3" t="s">
        <v>369</v>
      </c>
    </row>
    <row r="120" spans="1:8" ht="51" x14ac:dyDescent="0.25">
      <c r="A120" s="6" t="s">
        <v>282</v>
      </c>
      <c r="B120" s="20" t="s">
        <v>191</v>
      </c>
      <c r="C120" s="21" t="s">
        <v>146</v>
      </c>
      <c r="D120" s="21" t="s">
        <v>11</v>
      </c>
      <c r="E120" s="3">
        <v>21</v>
      </c>
      <c r="F120" s="40">
        <v>180.29</v>
      </c>
      <c r="G120" s="34">
        <f>+F120*1</f>
        <v>180.29</v>
      </c>
      <c r="H120" s="3" t="s">
        <v>370</v>
      </c>
    </row>
    <row r="121" spans="1:8" ht="25.5" x14ac:dyDescent="0.25">
      <c r="A121" s="6" t="s">
        <v>283</v>
      </c>
      <c r="B121" s="20" t="s">
        <v>165</v>
      </c>
      <c r="C121" s="21" t="s">
        <v>125</v>
      </c>
      <c r="D121" s="21" t="s">
        <v>11</v>
      </c>
      <c r="E121" s="22">
        <v>5</v>
      </c>
      <c r="F121" s="43">
        <v>0.02</v>
      </c>
      <c r="G121" s="37">
        <f>+F121*1000</f>
        <v>20</v>
      </c>
      <c r="H121" s="22" t="s">
        <v>371</v>
      </c>
    </row>
    <row r="122" spans="1:8" ht="25.5" x14ac:dyDescent="0.25">
      <c r="A122" s="6" t="s">
        <v>284</v>
      </c>
      <c r="B122" s="20" t="s">
        <v>192</v>
      </c>
      <c r="C122" s="21" t="s">
        <v>146</v>
      </c>
      <c r="D122" s="21" t="s">
        <v>11</v>
      </c>
      <c r="E122" s="11">
        <v>21</v>
      </c>
      <c r="F122" s="41">
        <v>6.05</v>
      </c>
      <c r="G122" s="35">
        <f>+F122*1</f>
        <v>6.05</v>
      </c>
      <c r="H122" s="11" t="s">
        <v>372</v>
      </c>
    </row>
    <row r="123" spans="1:8" x14ac:dyDescent="0.25">
      <c r="A123" s="11"/>
      <c r="B123" s="29" t="s">
        <v>285</v>
      </c>
      <c r="C123" s="21"/>
      <c r="D123" s="19"/>
      <c r="E123" s="11"/>
      <c r="F123" s="41"/>
      <c r="G123" s="46">
        <f>SUM(G116:G122)</f>
        <v>596.91999999999996</v>
      </c>
      <c r="H123" s="11"/>
    </row>
    <row r="124" spans="1:8" ht="25.5" x14ac:dyDescent="0.2">
      <c r="A124" s="11">
        <v>116</v>
      </c>
      <c r="B124" s="30" t="s">
        <v>292</v>
      </c>
      <c r="C124" s="12"/>
      <c r="D124" s="12"/>
      <c r="E124" s="11"/>
      <c r="F124" s="41"/>
      <c r="G124" s="35"/>
      <c r="H124" s="11"/>
    </row>
    <row r="125" spans="1:8" x14ac:dyDescent="0.2">
      <c r="A125" s="11" t="s">
        <v>290</v>
      </c>
      <c r="B125" s="30" t="s">
        <v>286</v>
      </c>
      <c r="C125" s="11" t="s">
        <v>162</v>
      </c>
      <c r="D125" s="22" t="s">
        <v>11</v>
      </c>
      <c r="E125" s="11">
        <v>5</v>
      </c>
      <c r="F125" s="41">
        <v>1.25</v>
      </c>
      <c r="G125" s="35">
        <f>+F125*500</f>
        <v>625</v>
      </c>
      <c r="H125" s="11" t="s">
        <v>345</v>
      </c>
    </row>
    <row r="126" spans="1:8" x14ac:dyDescent="0.2">
      <c r="A126" s="11" t="s">
        <v>291</v>
      </c>
      <c r="B126" s="30" t="s">
        <v>287</v>
      </c>
      <c r="C126" s="11" t="s">
        <v>288</v>
      </c>
      <c r="D126" s="22" t="s">
        <v>11</v>
      </c>
      <c r="E126" s="11">
        <v>5</v>
      </c>
      <c r="F126" s="41">
        <v>0.08</v>
      </c>
      <c r="G126" s="35">
        <f>+F126*5000</f>
        <v>400</v>
      </c>
      <c r="H126" s="11" t="s">
        <v>373</v>
      </c>
    </row>
    <row r="127" spans="1:8" x14ac:dyDescent="0.2">
      <c r="A127" s="11">
        <v>116.3</v>
      </c>
      <c r="B127" s="30" t="s">
        <v>289</v>
      </c>
      <c r="C127" s="11" t="s">
        <v>288</v>
      </c>
      <c r="D127" s="22" t="s">
        <v>11</v>
      </c>
      <c r="E127" s="11">
        <v>5</v>
      </c>
      <c r="F127" s="41">
        <v>1.35</v>
      </c>
      <c r="G127" s="35">
        <f>+F127*5000</f>
        <v>6750</v>
      </c>
      <c r="H127" s="11" t="s">
        <v>374</v>
      </c>
    </row>
    <row r="128" spans="1:8" x14ac:dyDescent="0.25">
      <c r="A128" s="11"/>
      <c r="B128" s="29" t="s">
        <v>293</v>
      </c>
      <c r="C128" s="11"/>
      <c r="D128" s="12"/>
      <c r="E128" s="11"/>
      <c r="F128" s="41"/>
      <c r="G128" s="46">
        <f>SUM(G125:G127)</f>
        <v>7775</v>
      </c>
      <c r="H128" s="11"/>
    </row>
    <row r="130" spans="2:2" x14ac:dyDescent="0.25">
      <c r="B130" s="24" t="s">
        <v>375</v>
      </c>
    </row>
  </sheetData>
  <mergeCells count="1">
    <mergeCell ref="A1:F1"/>
  </mergeCells>
  <pageMargins left="0.31496062992125984" right="0.31496062992125984" top="0.55118110236220474"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Inga Rinkeviciene</cp:lastModifiedBy>
  <cp:lastPrinted>2016-03-21T11:54:30Z</cp:lastPrinted>
  <dcterms:created xsi:type="dcterms:W3CDTF">2015-11-27T07:44:26Z</dcterms:created>
  <dcterms:modified xsi:type="dcterms:W3CDTF">2016-03-21T15:51:55Z</dcterms:modified>
</cp:coreProperties>
</file>