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usra.Marcinkiene\Desktop\DTV-118\Tarnybinis\"/>
    </mc:Choice>
  </mc:AlternateContent>
  <bookViews>
    <workbookView xWindow="0" yWindow="0" windowWidth="28770" windowHeight="14550" activeTab="5"/>
  </bookViews>
  <sheets>
    <sheet name="Bendras" sheetId="1" r:id="rId1"/>
    <sheet name="7-14" sheetId="3" r:id="rId2"/>
    <sheet name="7-14 K" sheetId="4" r:id="rId3"/>
    <sheet name="7-14 K2" sheetId="5" r:id="rId4"/>
    <sheet name="7-14 pap. d." sheetId="6" r:id="rId5"/>
    <sheet name="1-7 pap. d." sheetId="7" r:id="rId6"/>
    <sheet name="Lapas1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7" l="1"/>
  <c r="P25" i="7" l="1"/>
  <c r="L25" i="7"/>
  <c r="N25" i="7"/>
  <c r="J25" i="7"/>
  <c r="H25" i="7"/>
  <c r="E25" i="7"/>
  <c r="P24" i="7"/>
  <c r="N24" i="7"/>
  <c r="L24" i="7"/>
  <c r="J24" i="7"/>
  <c r="H24" i="7"/>
  <c r="E24" i="7"/>
  <c r="T22" i="7"/>
  <c r="T20" i="7"/>
  <c r="T18" i="7"/>
  <c r="R22" i="7"/>
  <c r="R20" i="7"/>
  <c r="T16" i="7"/>
  <c r="R16" i="7"/>
  <c r="R25" i="7" l="1"/>
  <c r="U22" i="7"/>
  <c r="S22" i="7"/>
  <c r="U20" i="7"/>
  <c r="U18" i="7"/>
  <c r="S18" i="7"/>
  <c r="S16" i="7"/>
  <c r="P26" i="7"/>
  <c r="P27" i="7" s="1"/>
  <c r="L26" i="7"/>
  <c r="J26" i="7"/>
  <c r="H26" i="7"/>
  <c r="E26" i="7"/>
  <c r="D25" i="7"/>
  <c r="C24" i="7"/>
  <c r="U16" i="7"/>
  <c r="H27" i="7" l="1"/>
  <c r="T26" i="7"/>
  <c r="S25" i="7"/>
  <c r="U25" i="7"/>
  <c r="N26" i="7"/>
  <c r="R26" i="7" s="1"/>
  <c r="E27" i="7"/>
  <c r="L27" i="7"/>
  <c r="D26" i="7"/>
  <c r="J27" i="7"/>
  <c r="AG25" i="6"/>
  <c r="AG26" i="6" s="1"/>
  <c r="AE25" i="6"/>
  <c r="AE26" i="6" s="1"/>
  <c r="AG24" i="6"/>
  <c r="AE24" i="6"/>
  <c r="AC25" i="6"/>
  <c r="AA25" i="6"/>
  <c r="AA26" i="6" s="1"/>
  <c r="AC24" i="6"/>
  <c r="AA24" i="6"/>
  <c r="T26" i="6"/>
  <c r="T25" i="6"/>
  <c r="R25" i="6"/>
  <c r="T24" i="6"/>
  <c r="R24" i="6"/>
  <c r="P26" i="6"/>
  <c r="P25" i="6"/>
  <c r="N25" i="6"/>
  <c r="P24" i="6"/>
  <c r="N24" i="6"/>
  <c r="Y25" i="6"/>
  <c r="Y24" i="6"/>
  <c r="L25" i="6"/>
  <c r="L24" i="6"/>
  <c r="V25" i="6"/>
  <c r="V24" i="6"/>
  <c r="I25" i="6"/>
  <c r="I24" i="6"/>
  <c r="E25" i="6"/>
  <c r="E26" i="6" s="1"/>
  <c r="E24" i="6"/>
  <c r="G25" i="6"/>
  <c r="G24" i="6"/>
  <c r="D25" i="6"/>
  <c r="D26" i="6" s="1"/>
  <c r="C24" i="6"/>
  <c r="AK23" i="6"/>
  <c r="AL23" i="6" s="1"/>
  <c r="AI23" i="6"/>
  <c r="AJ23" i="6" s="1"/>
  <c r="AK22" i="6"/>
  <c r="AL22" i="6" s="1"/>
  <c r="AI22" i="6"/>
  <c r="AK21" i="6"/>
  <c r="AL21" i="6" s="1"/>
  <c r="AI21" i="6"/>
  <c r="AJ21" i="6" s="1"/>
  <c r="AK20" i="6"/>
  <c r="AL20" i="6" s="1"/>
  <c r="AI20" i="6"/>
  <c r="AJ20" i="6" s="1"/>
  <c r="AK19" i="6"/>
  <c r="AL19" i="6" s="1"/>
  <c r="AI19" i="6"/>
  <c r="AJ19" i="6" s="1"/>
  <c r="AK18" i="6"/>
  <c r="AL18" i="6" s="1"/>
  <c r="AI18" i="6"/>
  <c r="AJ18" i="6" s="1"/>
  <c r="AK17" i="6"/>
  <c r="AL17" i="6" s="1"/>
  <c r="AI17" i="6"/>
  <c r="AJ17" i="6" s="1"/>
  <c r="AK16" i="6"/>
  <c r="AL16" i="6" s="1"/>
  <c r="AI16" i="6"/>
  <c r="AJ16" i="6" s="1"/>
  <c r="P27" i="6" l="1"/>
  <c r="V26" i="6"/>
  <c r="V27" i="6" s="1"/>
  <c r="AG27" i="6"/>
  <c r="T27" i="6"/>
  <c r="T27" i="7"/>
  <c r="S26" i="7"/>
  <c r="N27" i="7"/>
  <c r="R27" i="7" s="1"/>
  <c r="U26" i="7"/>
  <c r="D27" i="7"/>
  <c r="AA27" i="6"/>
  <c r="AE27" i="6"/>
  <c r="AC26" i="6"/>
  <c r="AC27" i="6" s="1"/>
  <c r="AK24" i="6"/>
  <c r="AL24" i="6" s="1"/>
  <c r="R26" i="6"/>
  <c r="R27" i="6" s="1"/>
  <c r="N26" i="6"/>
  <c r="N27" i="6" s="1"/>
  <c r="Y26" i="6"/>
  <c r="Y27" i="6" s="1"/>
  <c r="L26" i="6"/>
  <c r="L27" i="6" s="1"/>
  <c r="I26" i="6"/>
  <c r="I27" i="6" s="1"/>
  <c r="AI24" i="6"/>
  <c r="AJ24" i="6" s="1"/>
  <c r="G26" i="6"/>
  <c r="G27" i="6" s="1"/>
  <c r="AK25" i="6"/>
  <c r="AL25" i="6" s="1"/>
  <c r="D27" i="6"/>
  <c r="AI25" i="6"/>
  <c r="AJ25" i="6" s="1"/>
  <c r="E27" i="6"/>
  <c r="I61" i="5"/>
  <c r="AG60" i="5"/>
  <c r="AE60" i="5"/>
  <c r="AE61" i="5" s="1"/>
  <c r="AE62" i="5" s="1"/>
  <c r="AC60" i="5"/>
  <c r="AA60" i="5"/>
  <c r="AA61" i="5" s="1"/>
  <c r="AA62" i="5" s="1"/>
  <c r="Y60" i="5"/>
  <c r="Y61" i="5" s="1"/>
  <c r="V60" i="5"/>
  <c r="T60" i="5"/>
  <c r="R60" i="5"/>
  <c r="R61" i="5" s="1"/>
  <c r="R62" i="5" s="1"/>
  <c r="P60" i="5"/>
  <c r="P61" i="5" s="1"/>
  <c r="N60" i="5"/>
  <c r="N61" i="5" s="1"/>
  <c r="N62" i="5" s="1"/>
  <c r="L60" i="5"/>
  <c r="L61" i="5" s="1"/>
  <c r="L62" i="5" s="1"/>
  <c r="I60" i="5"/>
  <c r="G60" i="5"/>
  <c r="G61" i="5" s="1"/>
  <c r="E60" i="5"/>
  <c r="D60" i="5"/>
  <c r="AG59" i="5"/>
  <c r="AE59" i="5"/>
  <c r="AC59" i="5"/>
  <c r="AA59" i="5"/>
  <c r="Y59" i="5"/>
  <c r="V59" i="5"/>
  <c r="T59" i="5"/>
  <c r="R59" i="5"/>
  <c r="P59" i="5"/>
  <c r="N59" i="5"/>
  <c r="L59" i="5"/>
  <c r="I59" i="5"/>
  <c r="G59" i="5"/>
  <c r="E59" i="5"/>
  <c r="AI59" i="5" s="1"/>
  <c r="C59" i="5"/>
  <c r="AK58" i="5"/>
  <c r="AL58" i="5" s="1"/>
  <c r="AI58" i="5"/>
  <c r="AJ58" i="5" s="1"/>
  <c r="AK57" i="5"/>
  <c r="AL57" i="5" s="1"/>
  <c r="AI57" i="5"/>
  <c r="AJ57" i="5" s="1"/>
  <c r="AK56" i="5"/>
  <c r="AL56" i="5" s="1"/>
  <c r="AI56" i="5"/>
  <c r="AJ56" i="5" s="1"/>
  <c r="AK55" i="5"/>
  <c r="AL55" i="5" s="1"/>
  <c r="AI55" i="5"/>
  <c r="AJ55" i="5" s="1"/>
  <c r="AK54" i="5"/>
  <c r="AL54" i="5" s="1"/>
  <c r="AI54" i="5"/>
  <c r="AJ54" i="5" s="1"/>
  <c r="AK53" i="5"/>
  <c r="AL53" i="5" s="1"/>
  <c r="AI53" i="5"/>
  <c r="AJ53" i="5" s="1"/>
  <c r="AK52" i="5"/>
  <c r="AL52" i="5" s="1"/>
  <c r="AI52" i="5"/>
  <c r="AJ52" i="5" s="1"/>
  <c r="AK51" i="5"/>
  <c r="AL51" i="5" s="1"/>
  <c r="AI51" i="5"/>
  <c r="AJ51" i="5" s="1"/>
  <c r="AK48" i="5"/>
  <c r="AL48" i="5" s="1"/>
  <c r="AI48" i="5"/>
  <c r="AJ48" i="5" s="1"/>
  <c r="AK47" i="5"/>
  <c r="AL47" i="5" s="1"/>
  <c r="AI47" i="5"/>
  <c r="AJ47" i="5" s="1"/>
  <c r="AK46" i="5"/>
  <c r="AL46" i="5" s="1"/>
  <c r="AI46" i="5"/>
  <c r="AJ46" i="5" s="1"/>
  <c r="AK45" i="5"/>
  <c r="AL45" i="5" s="1"/>
  <c r="AI45" i="5"/>
  <c r="AJ45" i="5" s="1"/>
  <c r="AK44" i="5"/>
  <c r="AL44" i="5" s="1"/>
  <c r="AI44" i="5"/>
  <c r="AJ44" i="5" s="1"/>
  <c r="AK43" i="5"/>
  <c r="AL43" i="5" s="1"/>
  <c r="AI43" i="5"/>
  <c r="AJ43" i="5" s="1"/>
  <c r="AK42" i="5"/>
  <c r="AL42" i="5" s="1"/>
  <c r="AI42" i="5"/>
  <c r="AJ42" i="5" s="1"/>
  <c r="AK41" i="5"/>
  <c r="AL41" i="5" s="1"/>
  <c r="AI41" i="5"/>
  <c r="AJ41" i="5" s="1"/>
  <c r="AK38" i="5"/>
  <c r="AL38" i="5" s="1"/>
  <c r="AI38" i="5"/>
  <c r="AJ38" i="5" s="1"/>
  <c r="AK37" i="5"/>
  <c r="AL37" i="5" s="1"/>
  <c r="AI37" i="5"/>
  <c r="AJ37" i="5" s="1"/>
  <c r="AK36" i="5"/>
  <c r="AL36" i="5" s="1"/>
  <c r="AI36" i="5"/>
  <c r="AJ36" i="5" s="1"/>
  <c r="AK35" i="5"/>
  <c r="AL35" i="5" s="1"/>
  <c r="AI35" i="5"/>
  <c r="AJ35" i="5" s="1"/>
  <c r="AK34" i="5"/>
  <c r="AL34" i="5" s="1"/>
  <c r="AI34" i="5"/>
  <c r="AJ34" i="5" s="1"/>
  <c r="AK33" i="5"/>
  <c r="AL33" i="5" s="1"/>
  <c r="AI33" i="5"/>
  <c r="AJ33" i="5" s="1"/>
  <c r="AK32" i="5"/>
  <c r="AL32" i="5" s="1"/>
  <c r="AI32" i="5"/>
  <c r="AJ32" i="5" s="1"/>
  <c r="AK31" i="5"/>
  <c r="AL31" i="5" s="1"/>
  <c r="AI31" i="5"/>
  <c r="AJ31" i="5" s="1"/>
  <c r="AK30" i="5"/>
  <c r="AL30" i="5" s="1"/>
  <c r="AI30" i="5"/>
  <c r="AJ30" i="5" s="1"/>
  <c r="AK29" i="5"/>
  <c r="AL29" i="5" s="1"/>
  <c r="AI29" i="5"/>
  <c r="AJ29" i="5" s="1"/>
  <c r="AK28" i="5"/>
  <c r="AL28" i="5" s="1"/>
  <c r="AI28" i="5"/>
  <c r="AJ28" i="5" s="1"/>
  <c r="AK27" i="5"/>
  <c r="AL27" i="5" s="1"/>
  <c r="AI27" i="5"/>
  <c r="AJ27" i="5" s="1"/>
  <c r="AK26" i="5"/>
  <c r="AL26" i="5" s="1"/>
  <c r="AI26" i="5"/>
  <c r="AK25" i="5"/>
  <c r="AL25" i="5" s="1"/>
  <c r="AI25" i="5"/>
  <c r="AJ25" i="5" s="1"/>
  <c r="AK22" i="5"/>
  <c r="AL22" i="5" s="1"/>
  <c r="AI22" i="5"/>
  <c r="AJ22" i="5" s="1"/>
  <c r="AK21" i="5"/>
  <c r="AL21" i="5" s="1"/>
  <c r="AI21" i="5"/>
  <c r="AJ21" i="5" s="1"/>
  <c r="AK20" i="5"/>
  <c r="AL20" i="5" s="1"/>
  <c r="AI20" i="5"/>
  <c r="AJ20" i="5" s="1"/>
  <c r="AK19" i="5"/>
  <c r="AL19" i="5" s="1"/>
  <c r="AI19" i="5"/>
  <c r="AJ19" i="5" s="1"/>
  <c r="AK18" i="5"/>
  <c r="AL18" i="5" s="1"/>
  <c r="AI18" i="5"/>
  <c r="AJ18" i="5" s="1"/>
  <c r="AK17" i="5"/>
  <c r="AL17" i="5" s="1"/>
  <c r="AI17" i="5"/>
  <c r="AJ17" i="5" s="1"/>
  <c r="AK16" i="5"/>
  <c r="AL16" i="5" s="1"/>
  <c r="AI16" i="5"/>
  <c r="AJ16" i="5" s="1"/>
  <c r="AK15" i="5"/>
  <c r="AL15" i="5" s="1"/>
  <c r="AI15" i="5"/>
  <c r="AJ15" i="5" s="1"/>
  <c r="AK14" i="5"/>
  <c r="AL14" i="5" s="1"/>
  <c r="AI14" i="5"/>
  <c r="AJ14" i="5" s="1"/>
  <c r="AK13" i="5"/>
  <c r="AL13" i="5" s="1"/>
  <c r="AI13" i="5"/>
  <c r="AJ13" i="5" s="1"/>
  <c r="AK59" i="5" l="1"/>
  <c r="AC61" i="5"/>
  <c r="AC62" i="5" s="1"/>
  <c r="I62" i="5"/>
  <c r="S27" i="7"/>
  <c r="U27" i="7"/>
  <c r="AI26" i="6"/>
  <c r="AJ26" i="6" s="1"/>
  <c r="AK27" i="6"/>
  <c r="AL27" i="6" s="1"/>
  <c r="AK26" i="6"/>
  <c r="AL26" i="6" s="1"/>
  <c r="AI27" i="6"/>
  <c r="AJ27" i="6" s="1"/>
  <c r="T61" i="5"/>
  <c r="T62" i="5" s="1"/>
  <c r="AL59" i="5"/>
  <c r="AJ59" i="5"/>
  <c r="AG61" i="5"/>
  <c r="AG62" i="5" s="1"/>
  <c r="D61" i="5"/>
  <c r="D62" i="5" s="1"/>
  <c r="AK60" i="5"/>
  <c r="AL60" i="5" s="1"/>
  <c r="E61" i="5"/>
  <c r="AI60" i="5"/>
  <c r="AJ60" i="5" s="1"/>
  <c r="V61" i="5"/>
  <c r="V62" i="5" s="1"/>
  <c r="AK61" i="5"/>
  <c r="G62" i="5"/>
  <c r="P62" i="5"/>
  <c r="Y62" i="5"/>
  <c r="AL61" i="5" l="1"/>
  <c r="AI61" i="5"/>
  <c r="AJ61" i="5" s="1"/>
  <c r="AK62" i="5"/>
  <c r="AL62" i="5" s="1"/>
  <c r="L63" i="5"/>
  <c r="E62" i="5"/>
  <c r="AG60" i="4"/>
  <c r="AE60" i="4"/>
  <c r="AE61" i="4" s="1"/>
  <c r="AE62" i="4" s="1"/>
  <c r="AC60" i="4"/>
  <c r="AA60" i="4"/>
  <c r="AA61" i="4" s="1"/>
  <c r="AA62" i="4" s="1"/>
  <c r="Y60" i="4"/>
  <c r="V60" i="4"/>
  <c r="T60" i="4"/>
  <c r="R60" i="4"/>
  <c r="R61" i="4" s="1"/>
  <c r="R62" i="4" s="1"/>
  <c r="P60" i="4"/>
  <c r="N60" i="4"/>
  <c r="N61" i="4" s="1"/>
  <c r="N62" i="4" s="1"/>
  <c r="L60" i="4"/>
  <c r="I60" i="4"/>
  <c r="I61" i="4" s="1"/>
  <c r="G60" i="4"/>
  <c r="G61" i="4" s="1"/>
  <c r="E60" i="4"/>
  <c r="D60" i="4"/>
  <c r="D61" i="4" s="1"/>
  <c r="D62" i="4" s="1"/>
  <c r="AG59" i="4"/>
  <c r="AE59" i="4"/>
  <c r="AC59" i="4"/>
  <c r="AA59" i="4"/>
  <c r="Y59" i="4"/>
  <c r="V59" i="4"/>
  <c r="T59" i="4"/>
  <c r="R59" i="4"/>
  <c r="P59" i="4"/>
  <c r="N59" i="4"/>
  <c r="L59" i="4"/>
  <c r="I59" i="4"/>
  <c r="G59" i="4"/>
  <c r="E59" i="4"/>
  <c r="C59" i="4"/>
  <c r="AK58" i="4"/>
  <c r="AL58" i="4" s="1"/>
  <c r="AI58" i="4"/>
  <c r="AJ58" i="4" s="1"/>
  <c r="AK57" i="4"/>
  <c r="AL57" i="4" s="1"/>
  <c r="AI57" i="4"/>
  <c r="AJ57" i="4" s="1"/>
  <c r="AK56" i="4"/>
  <c r="AL56" i="4" s="1"/>
  <c r="AI56" i="4"/>
  <c r="AJ56" i="4" s="1"/>
  <c r="AK55" i="4"/>
  <c r="AL55" i="4" s="1"/>
  <c r="AI55" i="4"/>
  <c r="AJ55" i="4" s="1"/>
  <c r="AK54" i="4"/>
  <c r="AL54" i="4" s="1"/>
  <c r="AI54" i="4"/>
  <c r="AJ54" i="4" s="1"/>
  <c r="AK53" i="4"/>
  <c r="AL53" i="4" s="1"/>
  <c r="AI53" i="4"/>
  <c r="AJ53" i="4" s="1"/>
  <c r="AK52" i="4"/>
  <c r="AL52" i="4" s="1"/>
  <c r="AI52" i="4"/>
  <c r="AJ52" i="4" s="1"/>
  <c r="AK51" i="4"/>
  <c r="AL51" i="4" s="1"/>
  <c r="AI51" i="4"/>
  <c r="AJ51" i="4" s="1"/>
  <c r="AK48" i="4"/>
  <c r="AL48" i="4" s="1"/>
  <c r="AI48" i="4"/>
  <c r="AJ48" i="4" s="1"/>
  <c r="AK47" i="4"/>
  <c r="AL47" i="4" s="1"/>
  <c r="AI47" i="4"/>
  <c r="AJ47" i="4" s="1"/>
  <c r="AK46" i="4"/>
  <c r="AL46" i="4" s="1"/>
  <c r="AI46" i="4"/>
  <c r="AJ46" i="4" s="1"/>
  <c r="AK45" i="4"/>
  <c r="AL45" i="4" s="1"/>
  <c r="AI45" i="4"/>
  <c r="AJ45" i="4" s="1"/>
  <c r="AK44" i="4"/>
  <c r="AL44" i="4" s="1"/>
  <c r="AI44" i="4"/>
  <c r="AJ44" i="4" s="1"/>
  <c r="AK43" i="4"/>
  <c r="AL43" i="4" s="1"/>
  <c r="AI43" i="4"/>
  <c r="AJ43" i="4" s="1"/>
  <c r="AK42" i="4"/>
  <c r="AL42" i="4" s="1"/>
  <c r="AI42" i="4"/>
  <c r="AJ42" i="4" s="1"/>
  <c r="AK41" i="4"/>
  <c r="AL41" i="4" s="1"/>
  <c r="AI41" i="4"/>
  <c r="AJ41" i="4" s="1"/>
  <c r="AK38" i="4"/>
  <c r="AL38" i="4" s="1"/>
  <c r="AI38" i="4"/>
  <c r="AJ38" i="4" s="1"/>
  <c r="AK37" i="4"/>
  <c r="AL37" i="4" s="1"/>
  <c r="AI37" i="4"/>
  <c r="AJ37" i="4" s="1"/>
  <c r="AK36" i="4"/>
  <c r="AL36" i="4" s="1"/>
  <c r="AI36" i="4"/>
  <c r="AJ36" i="4" s="1"/>
  <c r="AK35" i="4"/>
  <c r="AL35" i="4" s="1"/>
  <c r="AI35" i="4"/>
  <c r="AJ35" i="4" s="1"/>
  <c r="AK34" i="4"/>
  <c r="AL34" i="4" s="1"/>
  <c r="AI34" i="4"/>
  <c r="AJ34" i="4" s="1"/>
  <c r="AK33" i="4"/>
  <c r="AL33" i="4" s="1"/>
  <c r="AI33" i="4"/>
  <c r="AJ33" i="4" s="1"/>
  <c r="AK32" i="4"/>
  <c r="AL32" i="4" s="1"/>
  <c r="AI32" i="4"/>
  <c r="AJ32" i="4" s="1"/>
  <c r="AK31" i="4"/>
  <c r="AL31" i="4" s="1"/>
  <c r="AI31" i="4"/>
  <c r="AJ31" i="4" s="1"/>
  <c r="AK30" i="4"/>
  <c r="AL30" i="4" s="1"/>
  <c r="AI30" i="4"/>
  <c r="AJ30" i="4" s="1"/>
  <c r="AK29" i="4"/>
  <c r="AL29" i="4" s="1"/>
  <c r="AI29" i="4"/>
  <c r="AJ29" i="4" s="1"/>
  <c r="AK28" i="4"/>
  <c r="AL28" i="4" s="1"/>
  <c r="AI28" i="4"/>
  <c r="AJ28" i="4" s="1"/>
  <c r="AK27" i="4"/>
  <c r="AL27" i="4" s="1"/>
  <c r="AI27" i="4"/>
  <c r="AJ27" i="4" s="1"/>
  <c r="AK26" i="4"/>
  <c r="AL26" i="4" s="1"/>
  <c r="AI26" i="4"/>
  <c r="AK25" i="4"/>
  <c r="AL25" i="4" s="1"/>
  <c r="AI25" i="4"/>
  <c r="AJ25" i="4" s="1"/>
  <c r="AK22" i="4"/>
  <c r="AL22" i="4" s="1"/>
  <c r="AI22" i="4"/>
  <c r="AJ22" i="4" s="1"/>
  <c r="AL21" i="4"/>
  <c r="AK21" i="4"/>
  <c r="AI21" i="4"/>
  <c r="AJ21" i="4" s="1"/>
  <c r="AK20" i="4"/>
  <c r="AL20" i="4" s="1"/>
  <c r="AI20" i="4"/>
  <c r="AJ20" i="4" s="1"/>
  <c r="AK19" i="4"/>
  <c r="AL19" i="4" s="1"/>
  <c r="AI19" i="4"/>
  <c r="AJ19" i="4" s="1"/>
  <c r="AK18" i="4"/>
  <c r="AL18" i="4" s="1"/>
  <c r="AI18" i="4"/>
  <c r="AJ18" i="4" s="1"/>
  <c r="AK17" i="4"/>
  <c r="AL17" i="4" s="1"/>
  <c r="AI17" i="4"/>
  <c r="AJ17" i="4" s="1"/>
  <c r="AK16" i="4"/>
  <c r="AL16" i="4" s="1"/>
  <c r="AI16" i="4"/>
  <c r="AJ16" i="4" s="1"/>
  <c r="AK15" i="4"/>
  <c r="AL15" i="4" s="1"/>
  <c r="AI15" i="4"/>
  <c r="AJ15" i="4" s="1"/>
  <c r="AL14" i="4"/>
  <c r="AK14" i="4"/>
  <c r="AI14" i="4"/>
  <c r="AJ14" i="4" s="1"/>
  <c r="AK13" i="4"/>
  <c r="AL13" i="4" s="1"/>
  <c r="AI13" i="4"/>
  <c r="AJ13" i="4" s="1"/>
  <c r="I62" i="4" l="1"/>
  <c r="AK59" i="4"/>
  <c r="AL59" i="4" s="1"/>
  <c r="L61" i="4"/>
  <c r="L62" i="4" s="1"/>
  <c r="AC61" i="4"/>
  <c r="AC62" i="4" s="1"/>
  <c r="AI59" i="4"/>
  <c r="AJ59" i="4" s="1"/>
  <c r="P61" i="4"/>
  <c r="P62" i="4" s="1"/>
  <c r="AG61" i="4"/>
  <c r="AG62" i="4" s="1"/>
  <c r="Y61" i="4"/>
  <c r="Y62" i="4" s="1"/>
  <c r="I63" i="5"/>
  <c r="N63" i="5" s="1"/>
  <c r="R63" i="5" s="1"/>
  <c r="V63" i="5" s="1"/>
  <c r="AA63" i="5" s="1"/>
  <c r="AI62" i="5"/>
  <c r="AJ62" i="5" s="1"/>
  <c r="G65" i="5"/>
  <c r="P63" i="5"/>
  <c r="L65" i="5"/>
  <c r="T61" i="4"/>
  <c r="AK60" i="4"/>
  <c r="AL60" i="4" s="1"/>
  <c r="E61" i="4"/>
  <c r="E62" i="4"/>
  <c r="AI60" i="4"/>
  <c r="AJ60" i="4" s="1"/>
  <c r="V61" i="4"/>
  <c r="V62" i="4" s="1"/>
  <c r="G62" i="4"/>
  <c r="AK56" i="3"/>
  <c r="AL56" i="3" s="1"/>
  <c r="AI56" i="3"/>
  <c r="AJ56" i="3" s="1"/>
  <c r="AK55" i="3"/>
  <c r="AL55" i="3" s="1"/>
  <c r="AI55" i="3"/>
  <c r="AJ55" i="3" s="1"/>
  <c r="AK54" i="3"/>
  <c r="AL54" i="3" s="1"/>
  <c r="AI54" i="3"/>
  <c r="AJ54" i="3" s="1"/>
  <c r="AK53" i="3"/>
  <c r="AL53" i="3" s="1"/>
  <c r="AI53" i="3"/>
  <c r="AJ53" i="3" s="1"/>
  <c r="AK52" i="3"/>
  <c r="AL52" i="3" s="1"/>
  <c r="AI52" i="3"/>
  <c r="AJ52" i="3" s="1"/>
  <c r="AK51" i="3"/>
  <c r="AL51" i="3" s="1"/>
  <c r="AI51" i="3"/>
  <c r="AJ51" i="3" s="1"/>
  <c r="L60" i="3"/>
  <c r="L61" i="3" s="1"/>
  <c r="G60" i="3"/>
  <c r="Y60" i="3"/>
  <c r="Y59" i="3"/>
  <c r="L59" i="3"/>
  <c r="V60" i="3"/>
  <c r="V59" i="3"/>
  <c r="I60" i="3"/>
  <c r="I59" i="3"/>
  <c r="AG60" i="3"/>
  <c r="AE60" i="3"/>
  <c r="AE61" i="3" s="1"/>
  <c r="AE62" i="3" s="1"/>
  <c r="AG59" i="3"/>
  <c r="AE59" i="3"/>
  <c r="AC60" i="3"/>
  <c r="AC61" i="3" s="1"/>
  <c r="AA60" i="3"/>
  <c r="AA61" i="3" s="1"/>
  <c r="AA62" i="3" s="1"/>
  <c r="AC59" i="3"/>
  <c r="AA59" i="3"/>
  <c r="T60" i="3"/>
  <c r="T61" i="3" s="1"/>
  <c r="T62" i="3" s="1"/>
  <c r="R60" i="3"/>
  <c r="T59" i="3"/>
  <c r="R59" i="3"/>
  <c r="P60" i="3"/>
  <c r="N60" i="3"/>
  <c r="N61" i="3" s="1"/>
  <c r="N62" i="3" s="1"/>
  <c r="P59" i="3"/>
  <c r="N59" i="3"/>
  <c r="G59" i="3"/>
  <c r="E59" i="3"/>
  <c r="E60" i="3"/>
  <c r="I61" i="3"/>
  <c r="D60" i="3"/>
  <c r="D61" i="3" s="1"/>
  <c r="C59" i="3"/>
  <c r="AK58" i="3"/>
  <c r="AL58" i="3" s="1"/>
  <c r="AI58" i="3"/>
  <c r="AJ58" i="3" s="1"/>
  <c r="AK57" i="3"/>
  <c r="AL57" i="3" s="1"/>
  <c r="AI57" i="3"/>
  <c r="AJ57" i="3" s="1"/>
  <c r="AK48" i="3"/>
  <c r="AL48" i="3" s="1"/>
  <c r="AI48" i="3"/>
  <c r="AJ48" i="3" s="1"/>
  <c r="AK47" i="3"/>
  <c r="AL47" i="3" s="1"/>
  <c r="AI47" i="3"/>
  <c r="AJ47" i="3" s="1"/>
  <c r="AK46" i="3"/>
  <c r="AL46" i="3" s="1"/>
  <c r="AI46" i="3"/>
  <c r="AJ46" i="3" s="1"/>
  <c r="AK45" i="3"/>
  <c r="AL45" i="3" s="1"/>
  <c r="AI45" i="3"/>
  <c r="AJ45" i="3" s="1"/>
  <c r="AK44" i="3"/>
  <c r="AL44" i="3" s="1"/>
  <c r="AI44" i="3"/>
  <c r="AJ44" i="3" s="1"/>
  <c r="AK43" i="3"/>
  <c r="AL43" i="3" s="1"/>
  <c r="AI43" i="3"/>
  <c r="AJ43" i="3" s="1"/>
  <c r="AK42" i="3"/>
  <c r="AL42" i="3" s="1"/>
  <c r="AI42" i="3"/>
  <c r="AJ42" i="3" s="1"/>
  <c r="AK41" i="3"/>
  <c r="AL41" i="3" s="1"/>
  <c r="AI41" i="3"/>
  <c r="AJ41" i="3" s="1"/>
  <c r="AK38" i="3"/>
  <c r="AL38" i="3" s="1"/>
  <c r="AI38" i="3"/>
  <c r="AJ38" i="3" s="1"/>
  <c r="AK37" i="3"/>
  <c r="AL37" i="3" s="1"/>
  <c r="AI37" i="3"/>
  <c r="AJ37" i="3" s="1"/>
  <c r="AK36" i="3"/>
  <c r="AL36" i="3" s="1"/>
  <c r="AI36" i="3"/>
  <c r="AJ36" i="3" s="1"/>
  <c r="AK35" i="3"/>
  <c r="AL35" i="3" s="1"/>
  <c r="AI35" i="3"/>
  <c r="AJ35" i="3" s="1"/>
  <c r="AK34" i="3"/>
  <c r="AL34" i="3" s="1"/>
  <c r="AI34" i="3"/>
  <c r="AJ34" i="3" s="1"/>
  <c r="AK33" i="3"/>
  <c r="AL33" i="3" s="1"/>
  <c r="AI33" i="3"/>
  <c r="AJ33" i="3" s="1"/>
  <c r="AK32" i="3"/>
  <c r="AL32" i="3" s="1"/>
  <c r="AI32" i="3"/>
  <c r="AJ32" i="3" s="1"/>
  <c r="AK31" i="3"/>
  <c r="AL31" i="3" s="1"/>
  <c r="AI31" i="3"/>
  <c r="AJ31" i="3" s="1"/>
  <c r="AK30" i="3"/>
  <c r="AL30" i="3" s="1"/>
  <c r="AI30" i="3"/>
  <c r="AJ30" i="3" s="1"/>
  <c r="AK29" i="3"/>
  <c r="AL29" i="3" s="1"/>
  <c r="AI29" i="3"/>
  <c r="AJ29" i="3" s="1"/>
  <c r="AK28" i="3"/>
  <c r="AL28" i="3" s="1"/>
  <c r="AI28" i="3"/>
  <c r="AJ28" i="3" s="1"/>
  <c r="AK27" i="3"/>
  <c r="AL27" i="3" s="1"/>
  <c r="AI27" i="3"/>
  <c r="AJ27" i="3" s="1"/>
  <c r="AK26" i="3"/>
  <c r="AL26" i="3" s="1"/>
  <c r="AI26" i="3"/>
  <c r="AK25" i="3"/>
  <c r="AL25" i="3" s="1"/>
  <c r="AI25" i="3"/>
  <c r="AJ25" i="3" s="1"/>
  <c r="AK22" i="3"/>
  <c r="AL22" i="3" s="1"/>
  <c r="AI22" i="3"/>
  <c r="AJ22" i="3" s="1"/>
  <c r="AK21" i="3"/>
  <c r="AL21" i="3" s="1"/>
  <c r="AI21" i="3"/>
  <c r="AJ21" i="3" s="1"/>
  <c r="AK20" i="3"/>
  <c r="AL20" i="3" s="1"/>
  <c r="AI20" i="3"/>
  <c r="AJ20" i="3" s="1"/>
  <c r="AK19" i="3"/>
  <c r="AL19" i="3" s="1"/>
  <c r="AI19" i="3"/>
  <c r="AJ19" i="3" s="1"/>
  <c r="AK18" i="3"/>
  <c r="AL18" i="3" s="1"/>
  <c r="AI18" i="3"/>
  <c r="AJ18" i="3" s="1"/>
  <c r="AK17" i="3"/>
  <c r="AL17" i="3" s="1"/>
  <c r="AI17" i="3"/>
  <c r="AJ17" i="3" s="1"/>
  <c r="AK16" i="3"/>
  <c r="AL16" i="3" s="1"/>
  <c r="AI16" i="3"/>
  <c r="AJ16" i="3" s="1"/>
  <c r="AK15" i="3"/>
  <c r="AL15" i="3" s="1"/>
  <c r="AI15" i="3"/>
  <c r="AJ15" i="3" s="1"/>
  <c r="AK14" i="3"/>
  <c r="AL14" i="3" s="1"/>
  <c r="AI14" i="3"/>
  <c r="AJ14" i="3" s="1"/>
  <c r="AK13" i="3"/>
  <c r="AL13" i="3" s="1"/>
  <c r="AI13" i="3"/>
  <c r="AJ13" i="3" s="1"/>
  <c r="C98" i="1"/>
  <c r="AK76" i="1"/>
  <c r="AL76" i="1" s="1"/>
  <c r="AI76" i="1"/>
  <c r="AJ76" i="1" s="1"/>
  <c r="AK75" i="1"/>
  <c r="AL75" i="1" s="1"/>
  <c r="AI75" i="1"/>
  <c r="AJ75" i="1" s="1"/>
  <c r="AK74" i="1"/>
  <c r="AL74" i="1" s="1"/>
  <c r="AI74" i="1"/>
  <c r="AJ74" i="1" s="1"/>
  <c r="AK73" i="1"/>
  <c r="AL73" i="1" s="1"/>
  <c r="AI73" i="1"/>
  <c r="AJ73" i="1" s="1"/>
  <c r="AK72" i="1"/>
  <c r="AL72" i="1" s="1"/>
  <c r="AI72" i="1"/>
  <c r="AJ72" i="1" s="1"/>
  <c r="AK71" i="1"/>
  <c r="AL71" i="1" s="1"/>
  <c r="AI71" i="1"/>
  <c r="AJ71" i="1" s="1"/>
  <c r="AK70" i="1"/>
  <c r="AL70" i="1" s="1"/>
  <c r="AI70" i="1"/>
  <c r="AJ70" i="1" s="1"/>
  <c r="AK69" i="1"/>
  <c r="AL69" i="1" s="1"/>
  <c r="AI69" i="1"/>
  <c r="AJ69" i="1" s="1"/>
  <c r="L88" i="1"/>
  <c r="I88" i="1"/>
  <c r="AK61" i="4" l="1"/>
  <c r="AL61" i="4" s="1"/>
  <c r="P65" i="5"/>
  <c r="T63" i="5"/>
  <c r="T65" i="5" s="1"/>
  <c r="T62" i="4"/>
  <c r="AK62" i="4" s="1"/>
  <c r="AL62" i="4" s="1"/>
  <c r="AI61" i="4"/>
  <c r="AJ61" i="4" s="1"/>
  <c r="G65" i="4"/>
  <c r="L63" i="4"/>
  <c r="I63" i="4"/>
  <c r="N63" i="4" s="1"/>
  <c r="R63" i="4" s="1"/>
  <c r="AI62" i="4"/>
  <c r="AJ62" i="4" s="1"/>
  <c r="R61" i="3"/>
  <c r="R62" i="3" s="1"/>
  <c r="D62" i="3"/>
  <c r="I62" i="3"/>
  <c r="AK59" i="3"/>
  <c r="AL59" i="3" s="1"/>
  <c r="L62" i="3"/>
  <c r="AC62" i="3"/>
  <c r="AI59" i="3"/>
  <c r="AJ59" i="3" s="1"/>
  <c r="AG61" i="3"/>
  <c r="AG62" i="3" s="1"/>
  <c r="AK60" i="3"/>
  <c r="AL60" i="3" s="1"/>
  <c r="Y61" i="3"/>
  <c r="Y62" i="3" s="1"/>
  <c r="P61" i="3"/>
  <c r="P62" i="3" s="1"/>
  <c r="E61" i="3"/>
  <c r="AI60" i="3"/>
  <c r="AJ60" i="3" s="1"/>
  <c r="V61" i="3"/>
  <c r="V62" i="3" s="1"/>
  <c r="G61" i="3"/>
  <c r="G62" i="3" s="1"/>
  <c r="D98" i="1"/>
  <c r="C96" i="1"/>
  <c r="V63" i="4" l="1"/>
  <c r="AA63" i="4" s="1"/>
  <c r="P63" i="4"/>
  <c r="L65" i="4"/>
  <c r="AI61" i="3"/>
  <c r="AJ61" i="3" s="1"/>
  <c r="AK62" i="3"/>
  <c r="AL62" i="3" s="1"/>
  <c r="L63" i="3"/>
  <c r="P63" i="3" s="1"/>
  <c r="AK61" i="3"/>
  <c r="AL61" i="3" s="1"/>
  <c r="E62" i="3"/>
  <c r="C95" i="1"/>
  <c r="P65" i="4" l="1"/>
  <c r="T63" i="4"/>
  <c r="T65" i="4" s="1"/>
  <c r="I63" i="3"/>
  <c r="AI62" i="3"/>
  <c r="AJ62" i="3" s="1"/>
  <c r="G65" i="3"/>
  <c r="D96" i="1"/>
  <c r="AG88" i="1"/>
  <c r="AG89" i="1" s="1"/>
  <c r="AG90" i="1" s="1"/>
  <c r="AE88" i="1"/>
  <c r="AE89" i="1" s="1"/>
  <c r="AE90" i="1" s="1"/>
  <c r="AC88" i="1"/>
  <c r="AA88" i="1"/>
  <c r="AA89" i="1" s="1"/>
  <c r="AA90" i="1" s="1"/>
  <c r="Y88" i="1"/>
  <c r="Y89" i="1" s="1"/>
  <c r="Y90" i="1" s="1"/>
  <c r="V88" i="1"/>
  <c r="T88" i="1"/>
  <c r="T89" i="1" s="1"/>
  <c r="R88" i="1"/>
  <c r="P88" i="1"/>
  <c r="P89" i="1" s="1"/>
  <c r="P90" i="1" s="1"/>
  <c r="N88" i="1"/>
  <c r="N89" i="1" s="1"/>
  <c r="N90" i="1" s="1"/>
  <c r="L89" i="1"/>
  <c r="G88" i="1"/>
  <c r="G89" i="1" s="1"/>
  <c r="E88" i="1"/>
  <c r="E89" i="1" s="1"/>
  <c r="D88" i="1"/>
  <c r="D89" i="1" s="1"/>
  <c r="AG87" i="1"/>
  <c r="AE87" i="1"/>
  <c r="AC87" i="1"/>
  <c r="AA87" i="1"/>
  <c r="Y87" i="1"/>
  <c r="V87" i="1"/>
  <c r="T87" i="1"/>
  <c r="R87" i="1"/>
  <c r="P87" i="1"/>
  <c r="N87" i="1"/>
  <c r="L87" i="1"/>
  <c r="I87" i="1"/>
  <c r="G87" i="1"/>
  <c r="E87" i="1"/>
  <c r="C87" i="1"/>
  <c r="AK86" i="1"/>
  <c r="AL86" i="1" s="1"/>
  <c r="AI86" i="1"/>
  <c r="AJ86" i="1" s="1"/>
  <c r="AK85" i="1"/>
  <c r="AL85" i="1" s="1"/>
  <c r="AI85" i="1"/>
  <c r="AJ85" i="1" s="1"/>
  <c r="AK68" i="1"/>
  <c r="AL68" i="1" s="1"/>
  <c r="AI68" i="1"/>
  <c r="AJ68" i="1" s="1"/>
  <c r="AK67" i="1"/>
  <c r="AL67" i="1" s="1"/>
  <c r="AI67" i="1"/>
  <c r="AJ67" i="1" s="1"/>
  <c r="AK66" i="1"/>
  <c r="AL66" i="1" s="1"/>
  <c r="AI66" i="1"/>
  <c r="AJ66" i="1" s="1"/>
  <c r="AK65" i="1"/>
  <c r="AL65" i="1" s="1"/>
  <c r="AI65" i="1"/>
  <c r="AJ65" i="1" s="1"/>
  <c r="AK62" i="1"/>
  <c r="AL62" i="1" s="1"/>
  <c r="AI62" i="1"/>
  <c r="AJ62" i="1" s="1"/>
  <c r="AK61" i="1"/>
  <c r="AL61" i="1" s="1"/>
  <c r="AI61" i="1"/>
  <c r="AJ61" i="1" s="1"/>
  <c r="AK60" i="1"/>
  <c r="AL60" i="1" s="1"/>
  <c r="AI60" i="1"/>
  <c r="AJ60" i="1" s="1"/>
  <c r="AK59" i="1"/>
  <c r="AL59" i="1" s="1"/>
  <c r="AI59" i="1"/>
  <c r="AJ59" i="1" s="1"/>
  <c r="AK58" i="1"/>
  <c r="AL58" i="1" s="1"/>
  <c r="AI58" i="1"/>
  <c r="AJ58" i="1" s="1"/>
  <c r="AK57" i="1"/>
  <c r="AL57" i="1" s="1"/>
  <c r="AI57" i="1"/>
  <c r="AJ57" i="1" s="1"/>
  <c r="AK56" i="1"/>
  <c r="AL56" i="1" s="1"/>
  <c r="AI56" i="1"/>
  <c r="AJ56" i="1" s="1"/>
  <c r="AK55" i="1"/>
  <c r="AL55" i="1" s="1"/>
  <c r="AI55" i="1"/>
  <c r="AJ55" i="1" s="1"/>
  <c r="AK54" i="1"/>
  <c r="AL54" i="1" s="1"/>
  <c r="AI54" i="1"/>
  <c r="AJ54" i="1" s="1"/>
  <c r="AK53" i="1"/>
  <c r="AL53" i="1" s="1"/>
  <c r="AI53" i="1"/>
  <c r="AJ53" i="1" s="1"/>
  <c r="AK52" i="1"/>
  <c r="AL52" i="1" s="1"/>
  <c r="AI52" i="1"/>
  <c r="AJ52" i="1" s="1"/>
  <c r="AK51" i="1"/>
  <c r="AL51" i="1" s="1"/>
  <c r="AI51" i="1"/>
  <c r="AJ51" i="1" s="1"/>
  <c r="AK50" i="1"/>
  <c r="AL50" i="1" s="1"/>
  <c r="AI50" i="1"/>
  <c r="AK49" i="1"/>
  <c r="AL49" i="1" s="1"/>
  <c r="AI49" i="1"/>
  <c r="AJ49" i="1" s="1"/>
  <c r="AK48" i="1"/>
  <c r="AL48" i="1" s="1"/>
  <c r="AI48" i="1"/>
  <c r="AJ48" i="1" s="1"/>
  <c r="AK47" i="1"/>
  <c r="AL47" i="1" s="1"/>
  <c r="AI47" i="1"/>
  <c r="AJ47" i="1" s="1"/>
  <c r="AK46" i="1"/>
  <c r="AL46" i="1" s="1"/>
  <c r="AI46" i="1"/>
  <c r="AJ46" i="1" s="1"/>
  <c r="AK45" i="1"/>
  <c r="AL45" i="1" s="1"/>
  <c r="AI45" i="1"/>
  <c r="AJ45" i="1" s="1"/>
  <c r="AK44" i="1"/>
  <c r="AL44" i="1" s="1"/>
  <c r="AI44" i="1"/>
  <c r="AJ44" i="1" s="1"/>
  <c r="AK43" i="1"/>
  <c r="AL43" i="1" s="1"/>
  <c r="AI43" i="1"/>
  <c r="AJ43" i="1" s="1"/>
  <c r="AK40" i="1"/>
  <c r="AL40" i="1" s="1"/>
  <c r="AI40" i="1"/>
  <c r="AJ40" i="1" s="1"/>
  <c r="AK39" i="1"/>
  <c r="AL39" i="1" s="1"/>
  <c r="AI39" i="1"/>
  <c r="AJ39" i="1" s="1"/>
  <c r="AK38" i="1"/>
  <c r="AL38" i="1" s="1"/>
  <c r="AI38" i="1"/>
  <c r="AJ38" i="1" s="1"/>
  <c r="AK37" i="1"/>
  <c r="AL37" i="1" s="1"/>
  <c r="AI37" i="1"/>
  <c r="AJ37" i="1" s="1"/>
  <c r="AK34" i="1"/>
  <c r="AL34" i="1" s="1"/>
  <c r="AI34" i="1"/>
  <c r="AJ34" i="1" s="1"/>
  <c r="AK33" i="1"/>
  <c r="AL33" i="1" s="1"/>
  <c r="AI33" i="1"/>
  <c r="AJ33" i="1" s="1"/>
  <c r="AK32" i="1"/>
  <c r="AL32" i="1" s="1"/>
  <c r="AI32" i="1"/>
  <c r="AJ32" i="1" s="1"/>
  <c r="AK31" i="1"/>
  <c r="AL31" i="1" s="1"/>
  <c r="AI31" i="1"/>
  <c r="AJ31" i="1" s="1"/>
  <c r="AK30" i="1"/>
  <c r="AL30" i="1" s="1"/>
  <c r="AI30" i="1"/>
  <c r="AJ30" i="1" s="1"/>
  <c r="AK29" i="1"/>
  <c r="AL29" i="1" s="1"/>
  <c r="AI29" i="1"/>
  <c r="AJ29" i="1" s="1"/>
  <c r="AK28" i="1"/>
  <c r="AL28" i="1" s="1"/>
  <c r="AI28" i="1"/>
  <c r="AJ28" i="1" s="1"/>
  <c r="AK27" i="1"/>
  <c r="AL27" i="1" s="1"/>
  <c r="AI27" i="1"/>
  <c r="AJ27" i="1" s="1"/>
  <c r="AK26" i="1"/>
  <c r="AL26" i="1" s="1"/>
  <c r="AI26" i="1"/>
  <c r="AJ26" i="1" s="1"/>
  <c r="AK25" i="1"/>
  <c r="AL25" i="1" s="1"/>
  <c r="AI25" i="1"/>
  <c r="AJ25" i="1" s="1"/>
  <c r="AK24" i="1"/>
  <c r="AL24" i="1" s="1"/>
  <c r="AI24" i="1"/>
  <c r="AJ24" i="1" s="1"/>
  <c r="AK23" i="1"/>
  <c r="AL23" i="1" s="1"/>
  <c r="AI23" i="1"/>
  <c r="AJ23" i="1" s="1"/>
  <c r="AK22" i="1"/>
  <c r="AL22" i="1" s="1"/>
  <c r="AI22" i="1"/>
  <c r="AJ22" i="1" s="1"/>
  <c r="AK21" i="1"/>
  <c r="AL21" i="1" s="1"/>
  <c r="AI21" i="1"/>
  <c r="AJ21" i="1" s="1"/>
  <c r="AK20" i="1"/>
  <c r="AL20" i="1" s="1"/>
  <c r="AI20" i="1"/>
  <c r="AJ20" i="1" s="1"/>
  <c r="AK19" i="1"/>
  <c r="AL19" i="1" s="1"/>
  <c r="AI19" i="1"/>
  <c r="AJ19" i="1" s="1"/>
  <c r="AK18" i="1"/>
  <c r="AL18" i="1" s="1"/>
  <c r="AI18" i="1"/>
  <c r="AJ18" i="1" s="1"/>
  <c r="AK17" i="1"/>
  <c r="AL17" i="1" s="1"/>
  <c r="AI17" i="1"/>
  <c r="AK16" i="1"/>
  <c r="AL16" i="1" s="1"/>
  <c r="AI16" i="1"/>
  <c r="AJ16" i="1" s="1"/>
  <c r="AK15" i="1"/>
  <c r="AL15" i="1" s="1"/>
  <c r="AI15" i="1"/>
  <c r="AJ15" i="1" s="1"/>
  <c r="AK14" i="1"/>
  <c r="AL14" i="1" s="1"/>
  <c r="AI14" i="1"/>
  <c r="AJ14" i="1" s="1"/>
  <c r="AK13" i="1"/>
  <c r="AL13" i="1" s="1"/>
  <c r="AI13" i="1"/>
  <c r="AJ13" i="1" s="1"/>
  <c r="L65" i="3" l="1"/>
  <c r="N63" i="3"/>
  <c r="AK87" i="1"/>
  <c r="T90" i="1"/>
  <c r="AC89" i="1"/>
  <c r="AC90" i="1" s="1"/>
  <c r="V89" i="1"/>
  <c r="V90" i="1" s="1"/>
  <c r="L90" i="1"/>
  <c r="E90" i="1"/>
  <c r="AI87" i="1"/>
  <c r="AJ87" i="1" s="1"/>
  <c r="AL87" i="1"/>
  <c r="D90" i="1"/>
  <c r="G90" i="1"/>
  <c r="AK89" i="1"/>
  <c r="AL89" i="1" s="1"/>
  <c r="I89" i="1"/>
  <c r="AI89" i="1" s="1"/>
  <c r="AJ89" i="1" s="1"/>
  <c r="R89" i="1"/>
  <c r="R90" i="1" s="1"/>
  <c r="AI88" i="1"/>
  <c r="AJ88" i="1" s="1"/>
  <c r="AK88" i="1"/>
  <c r="AL88" i="1" s="1"/>
  <c r="D94" i="1"/>
  <c r="R63" i="3" l="1"/>
  <c r="V63" i="3" s="1"/>
  <c r="AA63" i="3" s="1"/>
  <c r="P65" i="3"/>
  <c r="I90" i="1"/>
  <c r="AI90" i="1" s="1"/>
  <c r="AJ90" i="1" s="1"/>
  <c r="L91" i="1"/>
  <c r="G93" i="1"/>
  <c r="AK90" i="1"/>
  <c r="AL90" i="1" s="1"/>
  <c r="I91" i="1" l="1"/>
  <c r="L93" i="1" s="1"/>
</calcChain>
</file>

<file path=xl/sharedStrings.xml><?xml version="1.0" encoding="utf-8"?>
<sst xmlns="http://schemas.openxmlformats.org/spreadsheetml/2006/main" count="427" uniqueCount="118">
  <si>
    <t>KALENDORINIS DARBŲ VYKDYMO GRAFIKAS</t>
  </si>
  <si>
    <t>Tiekėjas:  UAB "VILKASTA"</t>
  </si>
  <si>
    <t>Darbų / darbų grupių pavadinimas</t>
  </si>
  <si>
    <t>Darbų apimtis (Darbo dienos)</t>
  </si>
  <si>
    <t>Kaina, Eur</t>
  </si>
  <si>
    <t>2023 metai</t>
  </si>
  <si>
    <t>2024 metai</t>
  </si>
  <si>
    <t>Planavimas</t>
  </si>
  <si>
    <t>Įvykdymas</t>
  </si>
  <si>
    <t>Liepa</t>
  </si>
  <si>
    <t>Rugpjūtis</t>
  </si>
  <si>
    <t>Rugsėjis</t>
  </si>
  <si>
    <t>Spalis</t>
  </si>
  <si>
    <t>Lapkritis</t>
  </si>
  <si>
    <t>Gruodis</t>
  </si>
  <si>
    <t>Sausis</t>
  </si>
  <si>
    <t>Planas</t>
  </si>
  <si>
    <t>Likutis</t>
  </si>
  <si>
    <t>Įvykdyta</t>
  </si>
  <si>
    <r>
      <t>3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7</t>
    </r>
  </si>
  <si>
    <r>
      <t>10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14</t>
    </r>
  </si>
  <si>
    <t>17-21</t>
  </si>
  <si>
    <t>24-28</t>
  </si>
  <si>
    <r>
      <t>31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4</t>
    </r>
  </si>
  <si>
    <r>
      <t>7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11</t>
    </r>
  </si>
  <si>
    <t>14-18</t>
  </si>
  <si>
    <t>21-25</t>
  </si>
  <si>
    <r>
      <t>28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</si>
  <si>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4</t>
    </r>
    <r>
      <rPr>
        <sz val="12"/>
        <rFont val="Calibri"/>
        <family val="2"/>
        <charset val="186"/>
      </rPr>
      <t>÷</t>
    </r>
    <r>
      <rPr>
        <sz val="7.2"/>
        <rFont val="Times New Roman"/>
        <family val="1"/>
        <charset val="186"/>
      </rPr>
      <t>8</t>
    </r>
  </si>
  <si>
    <r>
      <t>11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15</t>
    </r>
  </si>
  <si>
    <t>18-22</t>
  </si>
  <si>
    <t>25-29</t>
  </si>
  <si>
    <r>
      <t>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6</t>
    </r>
  </si>
  <si>
    <r>
      <t>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13</t>
    </r>
  </si>
  <si>
    <t>16-20</t>
  </si>
  <si>
    <t>23-27</t>
  </si>
  <si>
    <r>
      <t>30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3</t>
    </r>
  </si>
  <si>
    <r>
      <t>6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10</t>
    </r>
  </si>
  <si>
    <t>13-17</t>
  </si>
  <si>
    <t>20-24</t>
  </si>
  <si>
    <r>
      <t>27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</si>
  <si>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4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8</t>
    </r>
  </si>
  <si>
    <t>27-29</t>
  </si>
  <si>
    <r>
      <t>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5</t>
    </r>
  </si>
  <si>
    <r>
      <t>8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12</t>
    </r>
  </si>
  <si>
    <t>15-19</t>
  </si>
  <si>
    <t>Darbo dienos</t>
  </si>
  <si>
    <t>IŠ VISO (be PVM):</t>
  </si>
  <si>
    <t>PVM suma Kai tarifas (21 %)</t>
  </si>
  <si>
    <t>IŠ VISO (su PVM):</t>
  </si>
  <si>
    <t xml:space="preserve">UAB "Vilkasta" generalinis direktorius  Aloyzas Beržanskis  </t>
  </si>
  <si>
    <t>Užsakovas: LIETUVOS KARIUOMENĖS LOGISTIKOS VALDYBOS ĮGULŲ APTARNAVIMO TARNYBA</t>
  </si>
  <si>
    <t>KAREIVINIŲ PASTATO VYTAUTO G. 72, MARIJAMPOLĖ REMONTAS</t>
  </si>
  <si>
    <t>ARCHITEKTŪRA</t>
  </si>
  <si>
    <t>Angų užpildymo elementai</t>
  </si>
  <si>
    <t>Fasado remontas</t>
  </si>
  <si>
    <t>Nuogrindos įrengimas</t>
  </si>
  <si>
    <t>Lubos tarp ašių 1-7</t>
  </si>
  <si>
    <t>Sienos tarp ašių 1-7</t>
  </si>
  <si>
    <t>Įvairūs darbai tarp ašių 1-7</t>
  </si>
  <si>
    <t>Lubos tarp ašių 7-14</t>
  </si>
  <si>
    <t>Sienos tarp ašių 7-14</t>
  </si>
  <si>
    <t>Grindys tarp ašių 1-7</t>
  </si>
  <si>
    <t>Grindys tarp ašių 7-14</t>
  </si>
  <si>
    <t>Įvairūs darbai tarp ašių 7-14</t>
  </si>
  <si>
    <t>KONSTRUCIJOS</t>
  </si>
  <si>
    <t>Ardymo darbai tarp ašių 1-7</t>
  </si>
  <si>
    <t>Sienų remontas tarp ašių 1-7</t>
  </si>
  <si>
    <t>Perdangų remontas tarp ašių 1-7</t>
  </si>
  <si>
    <t>Naujos konstrukcijos grin-dų įrengimas  tarp ašių 1-7</t>
  </si>
  <si>
    <t>Medinių sijų ugniai atsparinimas tarp ašių 1-7</t>
  </si>
  <si>
    <t>Kiti darbai tarp asių 1-7</t>
  </si>
  <si>
    <t>Ardymo darbai tarp ašių 7-14</t>
  </si>
  <si>
    <t>Sienų remontas tarp ašių 7-14</t>
  </si>
  <si>
    <t>Perdangų remontas tarp ašių 7-14</t>
  </si>
  <si>
    <t>Naujos konstrukcijos grin-dų įrengimas  tarp ašių 7-14</t>
  </si>
  <si>
    <t>Medinių sijų ugniai atsparinimas tarp ašių 7-14</t>
  </si>
  <si>
    <t>Kiti darbai tarp ašių 7-14</t>
  </si>
  <si>
    <t>Stogo, pastogės remonto darbai</t>
  </si>
  <si>
    <t>INŽINERINĖS SISTEMOS</t>
  </si>
  <si>
    <t>Vandentiekis ir nuotekų šalinimas I-as etapas</t>
  </si>
  <si>
    <t>Vandentiekis ir nuotekų šalinimas II-as etapas</t>
  </si>
  <si>
    <t>Šildymas vėdinimas ir oro kondicionavimas</t>
  </si>
  <si>
    <t>Elektrotechnika tarp ašių 7-14</t>
  </si>
  <si>
    <t>Elektrotechnika tarp ašių 1-7</t>
  </si>
  <si>
    <t>Šilumos gamyba ir tiekimas</t>
  </si>
  <si>
    <t>PAPILDOMI DARBAI</t>
  </si>
  <si>
    <t>Bendrieji statybos darbai tarp ašių 7-14</t>
  </si>
  <si>
    <t>Šildymo sistemos remonto darbai tarp ašių 7-14</t>
  </si>
  <si>
    <t>Gaisro aptikimo ir signalizavimo sistema</t>
  </si>
  <si>
    <t>Elektros darbai tarp ašių 7-14</t>
  </si>
  <si>
    <t>KALENDORINIS DARBŲ VYKDYMO GRAFIKAS TARP AŠIŲ 7-14 (PIRMAS ETAPAS)</t>
  </si>
  <si>
    <t>Vandentiekis ir nuotekų šalinimas 7-14</t>
  </si>
  <si>
    <t>Vasaris</t>
  </si>
  <si>
    <t>Kovas</t>
  </si>
  <si>
    <t>Balandis</t>
  </si>
  <si>
    <t>Gegužė</t>
  </si>
  <si>
    <t>Birželis</t>
  </si>
  <si>
    <t>22-26</t>
  </si>
  <si>
    <t>5÷9</t>
  </si>
  <si>
    <r>
      <t>29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2</t>
    </r>
  </si>
  <si>
    <r>
      <t>12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15</t>
    </r>
  </si>
  <si>
    <t>19-23</t>
  </si>
  <si>
    <r>
      <t>25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</si>
  <si>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5</t>
    </r>
  </si>
  <si>
    <r>
      <t>29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3</t>
    </r>
  </si>
  <si>
    <t>6÷10</t>
  </si>
  <si>
    <t>27-31</t>
  </si>
  <si>
    <t>3÷7</t>
  </si>
  <si>
    <r>
      <rPr>
        <sz val="12"/>
        <rFont val="Calibri"/>
        <family val="2"/>
        <charset val="186"/>
      </rPr>
      <t>10÷</t>
    </r>
    <r>
      <rPr>
        <sz val="12"/>
        <rFont val="Times New Roman"/>
        <family val="1"/>
        <charset val="186"/>
      </rPr>
      <t>14</t>
    </r>
  </si>
  <si>
    <t>25-28</t>
  </si>
  <si>
    <t xml:space="preserve">UAB "Vilkasta" Statybos direktorius  Artūras Kiaulakis </t>
  </si>
  <si>
    <t>KALENDORINIS DARBŲ VYKDYMO GRAFIKAS TARP AŠIŲ 1-7 (ANTRAS ETAPAS)</t>
  </si>
  <si>
    <t>2025 metai</t>
  </si>
  <si>
    <t>Bendrastatybiniai darbai</t>
  </si>
  <si>
    <t>Šildymo - vėdinimo sistemų darbai</t>
  </si>
  <si>
    <t xml:space="preserve">Vandentiekio ir nuotekų šalinimo remonto darbai </t>
  </si>
  <si>
    <t>Elektros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</si>
</sst>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L_t_-;\-* #,##0\ _L_t_-;_-* &quot;-&quot;??\ _L_t_-;_-@_-"/>
    <numFmt numFmtId="167" formatCode="_-* #,##0.00\ [$€-427]_-;\-* #,##0.00\ [$€-427]_-;_-* &quot;-&quot;??\ [$€-427]_-;_-@_-"/>
    <numFmt numFmtId="168" formatCode="_-* #,##0.0\ _L_t_-;\-* #,##0.0\ _L_t_-;_-* &quot;-&quot;??\ _L_t_-;_-@_-"/>
    <numFmt numFmtId="169" formatCode="_-* #,##0.00\ _L_t_-;\-* #,##0.00\ _L_t_-;_-* &quot;-&quot;??\ _L_t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Calibri"/>
      <family val="2"/>
      <charset val="186"/>
    </font>
    <font>
      <sz val="7.2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scheme val="minor"/>
    </font>
    <font>
      <sz val="18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6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Border="1"/>
    <xf numFmtId="16" fontId="9" fillId="0" borderId="14" xfId="0" applyNumberFormat="1" applyFont="1" applyBorder="1" applyAlignment="1">
      <alignment horizontal="center"/>
    </xf>
    <xf numFmtId="16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66" fontId="9" fillId="0" borderId="18" xfId="1" applyNumberFormat="1" applyFont="1" applyBorder="1" applyAlignment="1">
      <alignment horizontal="center"/>
    </xf>
    <xf numFmtId="166" fontId="9" fillId="0" borderId="14" xfId="1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0" borderId="23" xfId="0" applyBorder="1"/>
    <xf numFmtId="0" fontId="9" fillId="0" borderId="11" xfId="0" applyFont="1" applyBorder="1"/>
    <xf numFmtId="0" fontId="9" fillId="0" borderId="27" xfId="0" applyFont="1" applyBorder="1"/>
    <xf numFmtId="0" fontId="9" fillId="0" borderId="26" xfId="0" applyFont="1" applyBorder="1"/>
    <xf numFmtId="2" fontId="9" fillId="0" borderId="28" xfId="0" applyNumberFormat="1" applyFont="1" applyBorder="1" applyAlignment="1"/>
    <xf numFmtId="2" fontId="9" fillId="0" borderId="12" xfId="0" applyNumberFormat="1" applyFont="1" applyBorder="1" applyAlignment="1"/>
    <xf numFmtId="0" fontId="9" fillId="0" borderId="25" xfId="0" applyFont="1" applyBorder="1" applyAlignment="1"/>
    <xf numFmtId="167" fontId="9" fillId="0" borderId="28" xfId="0" applyNumberFormat="1" applyFont="1" applyBorder="1" applyAlignment="1"/>
    <xf numFmtId="166" fontId="9" fillId="0" borderId="29" xfId="1" applyNumberFormat="1" applyFont="1" applyBorder="1"/>
    <xf numFmtId="0" fontId="9" fillId="0" borderId="28" xfId="0" applyFont="1" applyBorder="1" applyAlignment="1"/>
    <xf numFmtId="0" fontId="9" fillId="0" borderId="12" xfId="0" applyFont="1" applyBorder="1" applyAlignment="1"/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" fillId="0" borderId="27" xfId="0" applyFont="1" applyBorder="1"/>
    <xf numFmtId="0" fontId="9" fillId="0" borderId="2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2" xfId="0" applyNumberFormat="1" applyFont="1" applyBorder="1"/>
    <xf numFmtId="0" fontId="9" fillId="0" borderId="35" xfId="0" applyFont="1" applyBorder="1"/>
    <xf numFmtId="0" fontId="9" fillId="0" borderId="6" xfId="0" applyFont="1" applyBorder="1"/>
    <xf numFmtId="0" fontId="9" fillId="0" borderId="34" xfId="0" applyFont="1" applyBorder="1"/>
    <xf numFmtId="0" fontId="9" fillId="0" borderId="30" xfId="0" applyFont="1" applyBorder="1" applyAlignment="1"/>
    <xf numFmtId="0" fontId="9" fillId="0" borderId="23" xfId="0" applyFont="1" applyBorder="1" applyAlignment="1"/>
    <xf numFmtId="0" fontId="9" fillId="0" borderId="33" xfId="0" applyFont="1" applyBorder="1"/>
    <xf numFmtId="0" fontId="9" fillId="0" borderId="36" xfId="0" applyFont="1" applyBorder="1"/>
    <xf numFmtId="166" fontId="9" fillId="0" borderId="36" xfId="1" applyNumberFormat="1" applyFont="1" applyBorder="1"/>
    <xf numFmtId="0" fontId="9" fillId="0" borderId="36" xfId="0" applyFont="1" applyBorder="1" applyAlignment="1"/>
    <xf numFmtId="0" fontId="9" fillId="0" borderId="7" xfId="0" applyFont="1" applyBorder="1" applyAlignment="1"/>
    <xf numFmtId="0" fontId="9" fillId="0" borderId="3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3" fillId="0" borderId="6" xfId="0" applyFont="1" applyBorder="1"/>
    <xf numFmtId="0" fontId="3" fillId="0" borderId="30" xfId="0" applyFont="1" applyBorder="1" applyAlignment="1"/>
    <xf numFmtId="0" fontId="3" fillId="0" borderId="23" xfId="0" applyFont="1" applyBorder="1" applyAlignment="1"/>
    <xf numFmtId="0" fontId="3" fillId="0" borderId="3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3" fillId="0" borderId="35" xfId="0" applyNumberFormat="1" applyFont="1" applyBorder="1" applyAlignment="1"/>
    <xf numFmtId="168" fontId="3" fillId="0" borderId="7" xfId="0" applyNumberFormat="1" applyFont="1" applyBorder="1" applyAlignment="1">
      <alignment horizontal="center"/>
    </xf>
    <xf numFmtId="2" fontId="3" fillId="0" borderId="35" xfId="0" applyNumberFormat="1" applyFont="1" applyBorder="1"/>
    <xf numFmtId="1" fontId="3" fillId="0" borderId="7" xfId="0" applyNumberFormat="1" applyFont="1" applyBorder="1"/>
    <xf numFmtId="0" fontId="9" fillId="0" borderId="38" xfId="0" applyFont="1" applyBorder="1" applyAlignment="1"/>
    <xf numFmtId="0" fontId="9" fillId="0" borderId="39" xfId="0" applyFont="1" applyBorder="1" applyAlignment="1"/>
    <xf numFmtId="0" fontId="13" fillId="0" borderId="40" xfId="0" applyFont="1" applyBorder="1" applyAlignment="1"/>
    <xf numFmtId="0" fontId="13" fillId="0" borderId="41" xfId="0" applyFont="1" applyBorder="1" applyAlignment="1"/>
    <xf numFmtId="0" fontId="9" fillId="0" borderId="43" xfId="0" applyFont="1" applyBorder="1"/>
    <xf numFmtId="0" fontId="9" fillId="0" borderId="39" xfId="0" applyFont="1" applyBorder="1"/>
    <xf numFmtId="1" fontId="9" fillId="0" borderId="39" xfId="1" applyNumberFormat="1" applyFont="1" applyBorder="1" applyAlignment="1"/>
    <xf numFmtId="2" fontId="9" fillId="0" borderId="40" xfId="0" applyNumberFormat="1" applyFont="1" applyBorder="1" applyAlignment="1"/>
    <xf numFmtId="2" fontId="9" fillId="0" borderId="44" xfId="0" applyNumberFormat="1" applyFont="1" applyBorder="1" applyAlignment="1"/>
    <xf numFmtId="1" fontId="9" fillId="0" borderId="40" xfId="1" applyNumberFormat="1" applyFont="1" applyBorder="1"/>
    <xf numFmtId="167" fontId="9" fillId="0" borderId="40" xfId="0" applyNumberFormat="1" applyFont="1" applyBorder="1" applyAlignment="1"/>
    <xf numFmtId="0" fontId="9" fillId="0" borderId="0" xfId="0" applyFont="1" applyBorder="1" applyAlignment="1"/>
    <xf numFmtId="0" fontId="9" fillId="0" borderId="40" xfId="0" applyFont="1" applyBorder="1" applyAlignment="1"/>
    <xf numFmtId="0" fontId="9" fillId="0" borderId="44" xfId="0" applyFont="1" applyBorder="1" applyAlignment="1"/>
    <xf numFmtId="0" fontId="9" fillId="0" borderId="45" xfId="0" applyFont="1" applyBorder="1" applyAlignment="1"/>
    <xf numFmtId="0" fontId="3" fillId="0" borderId="0" xfId="0" applyFont="1" applyBorder="1"/>
    <xf numFmtId="0" fontId="9" fillId="0" borderId="4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2" fontId="3" fillId="0" borderId="45" xfId="0" applyNumberFormat="1" applyFont="1" applyBorder="1"/>
    <xf numFmtId="0" fontId="3" fillId="0" borderId="23" xfId="0" applyFont="1" applyBorder="1"/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32" xfId="0" applyFont="1" applyBorder="1"/>
    <xf numFmtId="0" fontId="3" fillId="0" borderId="35" xfId="0" applyFont="1" applyBorder="1" applyAlignment="1">
      <alignment horizontal="center"/>
    </xf>
    <xf numFmtId="0" fontId="9" fillId="0" borderId="38" xfId="0" applyFont="1" applyBorder="1"/>
    <xf numFmtId="0" fontId="9" fillId="0" borderId="40" xfId="0" applyFont="1" applyBorder="1"/>
    <xf numFmtId="166" fontId="9" fillId="0" borderId="38" xfId="1" applyNumberFormat="1" applyFont="1" applyBorder="1" applyAlignment="1"/>
    <xf numFmtId="166" fontId="9" fillId="0" borderId="39" xfId="1" applyNumberFormat="1" applyFont="1" applyBorder="1" applyAlignment="1"/>
    <xf numFmtId="0" fontId="9" fillId="0" borderId="0" xfId="0" applyFont="1" applyBorder="1"/>
    <xf numFmtId="0" fontId="9" fillId="0" borderId="30" xfId="0" applyFont="1" applyBorder="1"/>
    <xf numFmtId="0" fontId="9" fillId="0" borderId="45" xfId="0" applyFont="1" applyBorder="1"/>
    <xf numFmtId="0" fontId="9" fillId="0" borderId="6" xfId="0" applyFont="1" applyBorder="1" applyAlignment="1"/>
    <xf numFmtId="0" fontId="3" fillId="0" borderId="7" xfId="0" applyFont="1" applyBorder="1"/>
    <xf numFmtId="0" fontId="9" fillId="0" borderId="41" xfId="0" applyFont="1" applyBorder="1" applyAlignment="1"/>
    <xf numFmtId="0" fontId="9" fillId="0" borderId="47" xfId="0" applyFont="1" applyBorder="1"/>
    <xf numFmtId="2" fontId="13" fillId="0" borderId="40" xfId="0" applyNumberFormat="1" applyFont="1" applyBorder="1" applyAlignment="1"/>
    <xf numFmtId="2" fontId="13" fillId="0" borderId="44" xfId="0" applyNumberFormat="1" applyFont="1" applyBorder="1" applyAlignment="1"/>
    <xf numFmtId="0" fontId="9" fillId="0" borderId="29" xfId="0" applyFont="1" applyBorder="1"/>
    <xf numFmtId="0" fontId="9" fillId="0" borderId="35" xfId="0" applyFont="1" applyBorder="1" applyAlignment="1"/>
    <xf numFmtId="0" fontId="9" fillId="0" borderId="33" xfId="0" applyFont="1" applyBorder="1" applyAlignment="1"/>
    <xf numFmtId="166" fontId="9" fillId="0" borderId="33" xfId="1" applyNumberFormat="1" applyFont="1" applyBorder="1"/>
    <xf numFmtId="0" fontId="3" fillId="0" borderId="36" xfId="0" applyFont="1" applyBorder="1" applyAlignment="1"/>
    <xf numFmtId="0" fontId="3" fillId="0" borderId="7" xfId="0" applyFont="1" applyBorder="1" applyAlignment="1"/>
    <xf numFmtId="2" fontId="13" fillId="0" borderId="30" xfId="0" applyNumberFormat="1" applyFont="1" applyBorder="1" applyAlignment="1"/>
    <xf numFmtId="2" fontId="13" fillId="0" borderId="23" xfId="0" applyNumberFormat="1" applyFont="1" applyBorder="1" applyAlignment="1"/>
    <xf numFmtId="2" fontId="9" fillId="0" borderId="30" xfId="0" applyNumberFormat="1" applyFont="1" applyBorder="1" applyAlignment="1"/>
    <xf numFmtId="2" fontId="9" fillId="0" borderId="23" xfId="0" applyNumberFormat="1" applyFont="1" applyBorder="1" applyAlignment="1"/>
    <xf numFmtId="167" fontId="9" fillId="0" borderId="30" xfId="0" applyNumberFormat="1" applyFont="1" applyBorder="1" applyAlignment="1"/>
    <xf numFmtId="1" fontId="9" fillId="0" borderId="36" xfId="0" applyNumberFormat="1" applyFont="1" applyBorder="1" applyAlignment="1"/>
    <xf numFmtId="1" fontId="9" fillId="0" borderId="6" xfId="0" applyNumberFormat="1" applyFont="1" applyBorder="1" applyAlignment="1"/>
    <xf numFmtId="0" fontId="0" fillId="0" borderId="6" xfId="0" applyBorder="1"/>
    <xf numFmtId="0" fontId="0" fillId="0" borderId="36" xfId="0" applyBorder="1" applyAlignment="1"/>
    <xf numFmtId="0" fontId="0" fillId="0" borderId="7" xfId="0" applyBorder="1" applyAlignment="1"/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35" xfId="0" applyFont="1" applyBorder="1"/>
    <xf numFmtId="1" fontId="9" fillId="0" borderId="30" xfId="0" applyNumberFormat="1" applyFont="1" applyBorder="1" applyAlignment="1"/>
    <xf numFmtId="1" fontId="9" fillId="0" borderId="0" xfId="0" applyNumberFormat="1" applyFont="1" applyBorder="1" applyAlignment="1"/>
    <xf numFmtId="0" fontId="13" fillId="0" borderId="44" xfId="0" applyFont="1" applyBorder="1" applyAlignment="1"/>
    <xf numFmtId="0" fontId="9" fillId="0" borderId="41" xfId="0" applyFont="1" applyBorder="1"/>
    <xf numFmtId="0" fontId="0" fillId="0" borderId="30" xfId="0" applyBorder="1" applyAlignment="1"/>
    <xf numFmtId="0" fontId="0" fillId="0" borderId="23" xfId="0" applyBorder="1" applyAlignment="1"/>
    <xf numFmtId="0" fontId="0" fillId="0" borderId="4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45" xfId="0" applyFont="1" applyBorder="1"/>
    <xf numFmtId="0" fontId="9" fillId="0" borderId="6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41" xfId="0" applyNumberFormat="1" applyFont="1" applyBorder="1" applyAlignment="1"/>
    <xf numFmtId="2" fontId="9" fillId="0" borderId="38" xfId="0" applyNumberFormat="1" applyFont="1" applyBorder="1" applyAlignment="1"/>
    <xf numFmtId="2" fontId="9" fillId="0" borderId="39" xfId="0" applyNumberFormat="1" applyFont="1" applyBorder="1" applyAlignment="1"/>
    <xf numFmtId="0" fontId="3" fillId="0" borderId="29" xfId="0" applyFont="1" applyBorder="1"/>
    <xf numFmtId="0" fontId="3" fillId="0" borderId="33" xfId="0" applyFont="1" applyBorder="1"/>
    <xf numFmtId="0" fontId="3" fillId="0" borderId="4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9" fillId="0" borderId="29" xfId="0" applyFont="1" applyBorder="1" applyAlignment="1"/>
    <xf numFmtId="0" fontId="3" fillId="0" borderId="40" xfId="0" applyFont="1" applyBorder="1"/>
    <xf numFmtId="2" fontId="9" fillId="0" borderId="23" xfId="0" applyNumberFormat="1" applyFont="1" applyBorder="1" applyAlignment="1">
      <alignment horizontal="center"/>
    </xf>
    <xf numFmtId="0" fontId="9" fillId="0" borderId="32" xfId="0" applyFont="1" applyBorder="1" applyAlignment="1"/>
    <xf numFmtId="0" fontId="3" fillId="0" borderId="36" xfId="0" applyFont="1" applyBorder="1"/>
    <xf numFmtId="0" fontId="9" fillId="0" borderId="42" xfId="0" applyFont="1" applyBorder="1" applyAlignment="1"/>
    <xf numFmtId="0" fontId="3" fillId="0" borderId="30" xfId="0" applyFont="1" applyBorder="1"/>
    <xf numFmtId="0" fontId="9" fillId="0" borderId="44" xfId="0" applyFont="1" applyBorder="1" applyAlignment="1">
      <alignment horizontal="center"/>
    </xf>
    <xf numFmtId="2" fontId="3" fillId="0" borderId="38" xfId="0" applyNumberFormat="1" applyFont="1" applyBorder="1"/>
    <xf numFmtId="0" fontId="3" fillId="0" borderId="44" xfId="0" applyFont="1" applyBorder="1"/>
    <xf numFmtId="0" fontId="0" fillId="0" borderId="30" xfId="0" applyBorder="1"/>
    <xf numFmtId="2" fontId="9" fillId="0" borderId="45" xfId="0" applyNumberFormat="1" applyFont="1" applyBorder="1" applyAlignment="1">
      <alignment horizontal="center"/>
    </xf>
    <xf numFmtId="0" fontId="0" fillId="0" borderId="36" xfId="0" applyBorder="1"/>
    <xf numFmtId="169" fontId="9" fillId="0" borderId="42" xfId="1" applyNumberFormat="1" applyFont="1" applyBorder="1" applyAlignment="1"/>
    <xf numFmtId="169" fontId="9" fillId="0" borderId="39" xfId="1" applyNumberFormat="1" applyFont="1" applyBorder="1" applyAlignment="1"/>
    <xf numFmtId="0" fontId="9" fillId="0" borderId="43" xfId="0" applyFont="1" applyBorder="1" applyAlignment="1"/>
    <xf numFmtId="166" fontId="9" fillId="0" borderId="32" xfId="1" applyNumberFormat="1" applyFont="1" applyBorder="1" applyAlignment="1"/>
    <xf numFmtId="166" fontId="9" fillId="0" borderId="33" xfId="1" applyNumberFormat="1" applyFont="1" applyBorder="1" applyAlignment="1"/>
    <xf numFmtId="0" fontId="9" fillId="0" borderId="34" xfId="0" applyFont="1" applyBorder="1" applyAlignment="1"/>
    <xf numFmtId="0" fontId="3" fillId="0" borderId="7" xfId="0" applyFont="1" applyBorder="1" applyAlignment="1">
      <alignment horizontal="center"/>
    </xf>
    <xf numFmtId="166" fontId="9" fillId="0" borderId="40" xfId="1" applyNumberFormat="1" applyFont="1" applyBorder="1" applyAlignment="1"/>
    <xf numFmtId="2" fontId="9" fillId="0" borderId="48" xfId="0" applyNumberFormat="1" applyFont="1" applyBorder="1" applyAlignment="1"/>
    <xf numFmtId="166" fontId="9" fillId="0" borderId="42" xfId="1" applyNumberFormat="1" applyFont="1" applyBorder="1" applyAlignment="1"/>
    <xf numFmtId="0" fontId="9" fillId="0" borderId="42" xfId="0" applyFont="1" applyBorder="1" applyAlignment="1">
      <alignment horizontal="center"/>
    </xf>
    <xf numFmtId="0" fontId="9" fillId="0" borderId="49" xfId="0" applyFont="1" applyBorder="1" applyAlignment="1"/>
    <xf numFmtId="166" fontId="9" fillId="0" borderId="32" xfId="1" applyNumberFormat="1" applyFont="1" applyBorder="1"/>
    <xf numFmtId="0" fontId="9" fillId="0" borderId="46" xfId="0" applyFont="1" applyBorder="1" applyAlignment="1"/>
    <xf numFmtId="0" fontId="9" fillId="0" borderId="50" xfId="0" applyFont="1" applyBorder="1" applyAlignment="1"/>
    <xf numFmtId="166" fontId="9" fillId="0" borderId="46" xfId="1" applyNumberFormat="1" applyFont="1" applyBorder="1"/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166" fontId="9" fillId="0" borderId="45" xfId="1" applyNumberFormat="1" applyFont="1" applyBorder="1"/>
    <xf numFmtId="0" fontId="9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9" fillId="0" borderId="35" xfId="1" applyNumberFormat="1" applyFont="1" applyBorder="1"/>
    <xf numFmtId="0" fontId="3" fillId="0" borderId="6" xfId="0" applyFont="1" applyBorder="1" applyAlignment="1">
      <alignment horizontal="center"/>
    </xf>
    <xf numFmtId="2" fontId="9" fillId="0" borderId="42" xfId="1" applyNumberFormat="1" applyFont="1" applyBorder="1" applyAlignment="1"/>
    <xf numFmtId="2" fontId="9" fillId="0" borderId="39" xfId="1" applyNumberFormat="1" applyFont="1" applyBorder="1" applyAlignment="1"/>
    <xf numFmtId="2" fontId="9" fillId="0" borderId="43" xfId="0" applyNumberFormat="1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6" xfId="0" applyFont="1" applyBorder="1"/>
    <xf numFmtId="0" fontId="0" fillId="0" borderId="40" xfId="0" applyBorder="1" applyAlignment="1">
      <alignment horizontal="center"/>
    </xf>
    <xf numFmtId="0" fontId="13" fillId="0" borderId="40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9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40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66" fontId="9" fillId="0" borderId="39" xfId="1" applyNumberFormat="1" applyFont="1" applyBorder="1"/>
    <xf numFmtId="0" fontId="9" fillId="0" borderId="42" xfId="0" applyFont="1" applyBorder="1"/>
    <xf numFmtId="0" fontId="0" fillId="0" borderId="44" xfId="0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9" fillId="0" borderId="21" xfId="0" applyFont="1" applyBorder="1" applyAlignment="1"/>
    <xf numFmtId="0" fontId="9" fillId="0" borderId="51" xfId="0" applyFont="1" applyBorder="1" applyAlignment="1"/>
    <xf numFmtId="0" fontId="9" fillId="0" borderId="52" xfId="0" applyFont="1" applyBorder="1" applyAlignment="1"/>
    <xf numFmtId="0" fontId="9" fillId="0" borderId="51" xfId="0" applyFont="1" applyBorder="1"/>
    <xf numFmtId="0" fontId="9" fillId="0" borderId="22" xfId="0" applyFont="1" applyBorder="1" applyAlignment="1"/>
    <xf numFmtId="0" fontId="9" fillId="0" borderId="53" xfId="0" applyFont="1" applyBorder="1"/>
    <xf numFmtId="166" fontId="9" fillId="0" borderId="21" xfId="1" applyNumberFormat="1" applyFont="1" applyBorder="1"/>
    <xf numFmtId="0" fontId="9" fillId="0" borderId="21" xfId="0" applyFont="1" applyBorder="1"/>
    <xf numFmtId="0" fontId="3" fillId="0" borderId="53" xfId="0" applyFont="1" applyBorder="1"/>
    <xf numFmtId="0" fontId="3" fillId="0" borderId="51" xfId="0" applyFont="1" applyBorder="1" applyAlignment="1"/>
    <xf numFmtId="0" fontId="3" fillId="0" borderId="22" xfId="0" applyFont="1" applyBorder="1" applyAlignment="1"/>
    <xf numFmtId="0" fontId="3" fillId="0" borderId="5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21" xfId="0" applyNumberFormat="1" applyFont="1" applyBorder="1"/>
    <xf numFmtId="0" fontId="3" fillId="0" borderId="22" xfId="0" applyFont="1" applyBorder="1"/>
    <xf numFmtId="0" fontId="8" fillId="0" borderId="13" xfId="0" applyFont="1" applyBorder="1" applyAlignment="1">
      <alignment horizontal="left" vertical="center"/>
    </xf>
    <xf numFmtId="1" fontId="6" fillId="0" borderId="22" xfId="2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1" fontId="6" fillId="0" borderId="56" xfId="0" applyNumberFormat="1" applyFont="1" applyBorder="1" applyAlignment="1">
      <alignment vertical="center"/>
    </xf>
    <xf numFmtId="1" fontId="6" fillId="0" borderId="57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2" fontId="10" fillId="0" borderId="57" xfId="0" applyNumberFormat="1" applyFont="1" applyBorder="1"/>
    <xf numFmtId="1" fontId="10" fillId="0" borderId="4" xfId="0" applyNumberFormat="1" applyFont="1" applyBorder="1"/>
    <xf numFmtId="2" fontId="6" fillId="0" borderId="58" xfId="2" applyNumberFormat="1" applyFont="1" applyBorder="1" applyAlignment="1">
      <alignment vertical="center"/>
    </xf>
    <xf numFmtId="2" fontId="6" fillId="0" borderId="56" xfId="2" applyNumberFormat="1" applyFont="1" applyBorder="1" applyAlignment="1">
      <alignment vertical="center"/>
    </xf>
    <xf numFmtId="2" fontId="10" fillId="0" borderId="4" xfId="0" applyNumberFormat="1" applyFont="1" applyBorder="1"/>
    <xf numFmtId="0" fontId="10" fillId="0" borderId="4" xfId="0" applyFont="1" applyBorder="1"/>
    <xf numFmtId="2" fontId="6" fillId="0" borderId="13" xfId="2" applyNumberFormat="1" applyFont="1" applyBorder="1" applyAlignment="1">
      <alignment vertical="center"/>
    </xf>
    <xf numFmtId="2" fontId="10" fillId="0" borderId="21" xfId="0" applyNumberFormat="1" applyFont="1" applyBorder="1"/>
    <xf numFmtId="2" fontId="10" fillId="0" borderId="22" xfId="0" applyNumberFormat="1" applyFont="1" applyBorder="1"/>
    <xf numFmtId="164" fontId="8" fillId="0" borderId="0" xfId="2" applyFont="1"/>
    <xf numFmtId="164" fontId="7" fillId="0" borderId="0" xfId="2" applyFont="1"/>
    <xf numFmtId="0" fontId="0" fillId="0" borderId="27" xfId="0" applyBorder="1"/>
    <xf numFmtId="0" fontId="16" fillId="0" borderId="0" xfId="0" applyFont="1"/>
    <xf numFmtId="164" fontId="17" fillId="0" borderId="0" xfId="2" applyFont="1" applyAlignment="1">
      <alignment vertical="center"/>
    </xf>
    <xf numFmtId="164" fontId="9" fillId="0" borderId="0" xfId="2" applyFont="1" applyAlignment="1">
      <alignment vertical="center"/>
    </xf>
    <xf numFmtId="2" fontId="0" fillId="0" borderId="0" xfId="0" applyNumberFormat="1"/>
    <xf numFmtId="0" fontId="13" fillId="0" borderId="12" xfId="0" applyFont="1" applyBorder="1" applyAlignment="1"/>
    <xf numFmtId="1" fontId="13" fillId="0" borderId="7" xfId="0" applyNumberFormat="1" applyFont="1" applyBorder="1" applyAlignment="1"/>
    <xf numFmtId="0" fontId="9" fillId="0" borderId="11" xfId="0" applyFont="1" applyBorder="1" applyAlignment="1"/>
    <xf numFmtId="0" fontId="13" fillId="0" borderId="28" xfId="0" applyFont="1" applyBorder="1" applyAlignment="1"/>
    <xf numFmtId="1" fontId="13" fillId="0" borderId="36" xfId="0" applyNumberFormat="1" applyFont="1" applyBorder="1" applyAlignment="1"/>
    <xf numFmtId="166" fontId="9" fillId="0" borderId="35" xfId="1" applyNumberFormat="1" applyFont="1" applyBorder="1" applyAlignment="1"/>
    <xf numFmtId="0" fontId="0" fillId="0" borderId="41" xfId="0" applyBorder="1"/>
    <xf numFmtId="0" fontId="0" fillId="0" borderId="38" xfId="0" applyFont="1" applyBorder="1" applyAlignment="1">
      <alignment horizontal="center"/>
    </xf>
    <xf numFmtId="0" fontId="13" fillId="0" borderId="36" xfId="0" applyFont="1" applyBorder="1" applyAlignment="1"/>
    <xf numFmtId="0" fontId="13" fillId="0" borderId="6" xfId="0" applyFont="1" applyBorder="1" applyAlignment="1"/>
    <xf numFmtId="169" fontId="9" fillId="0" borderId="38" xfId="1" applyNumberFormat="1" applyFont="1" applyBorder="1" applyAlignment="1"/>
    <xf numFmtId="1" fontId="0" fillId="0" borderId="7" xfId="0" applyNumberFormat="1" applyFont="1" applyBorder="1" applyAlignment="1">
      <alignment horizontal="center"/>
    </xf>
    <xf numFmtId="2" fontId="3" fillId="0" borderId="23" xfId="0" applyNumberFormat="1" applyFont="1" applyBorder="1"/>
    <xf numFmtId="1" fontId="3" fillId="0" borderId="35" xfId="0" applyNumberFormat="1" applyFont="1" applyBorder="1"/>
    <xf numFmtId="0" fontId="8" fillId="0" borderId="38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2" fontId="6" fillId="0" borderId="57" xfId="1" applyNumberFormat="1" applyFont="1" applyBorder="1" applyAlignment="1">
      <alignment horizontal="center" vertical="center"/>
    </xf>
    <xf numFmtId="2" fontId="6" fillId="0" borderId="21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/>
    </xf>
    <xf numFmtId="2" fontId="9" fillId="0" borderId="33" xfId="1" applyNumberFormat="1" applyFont="1" applyBorder="1"/>
    <xf numFmtId="2" fontId="9" fillId="0" borderId="33" xfId="0" applyNumberFormat="1" applyFont="1" applyBorder="1"/>
    <xf numFmtId="0" fontId="10" fillId="0" borderId="0" xfId="0" applyFont="1"/>
    <xf numFmtId="2" fontId="9" fillId="0" borderId="38" xfId="1" applyNumberFormat="1" applyFont="1" applyBorder="1" applyAlignment="1"/>
    <xf numFmtId="2" fontId="9" fillId="0" borderId="35" xfId="1" applyNumberFormat="1" applyFont="1" applyBorder="1" applyAlignment="1"/>
    <xf numFmtId="2" fontId="9" fillId="0" borderId="33" xfId="1" applyNumberFormat="1" applyFont="1" applyBorder="1" applyAlignment="1"/>
    <xf numFmtId="2" fontId="9" fillId="0" borderId="32" xfId="1" applyNumberFormat="1" applyFont="1" applyBorder="1" applyAlignment="1"/>
    <xf numFmtId="2" fontId="9" fillId="0" borderId="29" xfId="1" applyNumberFormat="1" applyFont="1" applyBorder="1"/>
    <xf numFmtId="2" fontId="9" fillId="0" borderId="29" xfId="0" applyNumberFormat="1" applyFont="1" applyBorder="1"/>
    <xf numFmtId="2" fontId="9" fillId="0" borderId="39" xfId="1" applyNumberFormat="1" applyFont="1" applyBorder="1"/>
    <xf numFmtId="2" fontId="9" fillId="0" borderId="39" xfId="0" applyNumberFormat="1" applyFont="1" applyBorder="1"/>
    <xf numFmtId="2" fontId="9" fillId="0" borderId="45" xfId="1" applyNumberFormat="1" applyFont="1" applyBorder="1"/>
    <xf numFmtId="2" fontId="9" fillId="0" borderId="21" xfId="1" applyNumberFormat="1" applyFont="1" applyBorder="1"/>
    <xf numFmtId="2" fontId="9" fillId="0" borderId="53" xfId="0" applyNumberFormat="1" applyFont="1" applyBorder="1"/>
    <xf numFmtId="0" fontId="9" fillId="0" borderId="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4" xfId="0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2" fontId="9" fillId="0" borderId="33" xfId="1" applyNumberFormat="1" applyFont="1" applyBorder="1" applyAlignment="1"/>
    <xf numFmtId="0" fontId="9" fillId="0" borderId="49" xfId="0" applyFont="1" applyBorder="1" applyAlignment="1">
      <alignment horizontal="center" vertical="center"/>
    </xf>
    <xf numFmtId="2" fontId="9" fillId="0" borderId="29" xfId="0" applyNumberFormat="1" applyFont="1" applyBorder="1" applyAlignment="1"/>
    <xf numFmtId="0" fontId="0" fillId="0" borderId="44" xfId="0" applyBorder="1" applyAlignment="1"/>
    <xf numFmtId="0" fontId="0" fillId="0" borderId="40" xfId="0" applyBorder="1" applyAlignment="1"/>
    <xf numFmtId="2" fontId="3" fillId="0" borderId="39" xfId="0" applyNumberFormat="1" applyFont="1" applyBorder="1" applyAlignment="1"/>
    <xf numFmtId="0" fontId="0" fillId="0" borderId="33" xfId="0" applyFont="1" applyBorder="1" applyAlignment="1">
      <alignment horizontal="center"/>
    </xf>
    <xf numFmtId="2" fontId="3" fillId="0" borderId="38" xfId="0" applyNumberFormat="1" applyFont="1" applyBorder="1" applyAlignment="1"/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9" fillId="0" borderId="33" xfId="1" applyNumberFormat="1" applyFont="1" applyBorder="1" applyAlignment="1"/>
    <xf numFmtId="0" fontId="9" fillId="0" borderId="3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1" fontId="9" fillId="0" borderId="33" xfId="1" applyNumberFormat="1" applyFont="1" applyBorder="1" applyAlignment="1"/>
    <xf numFmtId="1" fontId="9" fillId="0" borderId="35" xfId="1" applyNumberFormat="1" applyFont="1" applyBorder="1" applyAlignment="1"/>
    <xf numFmtId="2" fontId="9" fillId="0" borderId="35" xfId="1" applyNumberFormat="1" applyFont="1" applyBorder="1"/>
    <xf numFmtId="0" fontId="0" fillId="0" borderId="39" xfId="0" applyFont="1" applyBorder="1" applyAlignment="1"/>
    <xf numFmtId="0" fontId="0" fillId="0" borderId="29" xfId="0" applyFont="1" applyBorder="1" applyAlignment="1">
      <alignment horizontal="center"/>
    </xf>
    <xf numFmtId="0" fontId="0" fillId="0" borderId="45" xfId="0" applyFont="1" applyBorder="1" applyAlignment="1"/>
    <xf numFmtId="0" fontId="0" fillId="0" borderId="35" xfId="0" applyFont="1" applyBorder="1" applyAlignment="1"/>
    <xf numFmtId="0" fontId="9" fillId="0" borderId="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6" fontId="9" fillId="0" borderId="60" xfId="0" applyNumberFormat="1" applyFont="1" applyBorder="1" applyAlignment="1">
      <alignment horizontal="center"/>
    </xf>
    <xf numFmtId="2" fontId="9" fillId="0" borderId="32" xfId="1" applyNumberFormat="1" applyFont="1" applyBorder="1"/>
    <xf numFmtId="2" fontId="0" fillId="0" borderId="45" xfId="0" applyNumberFormat="1" applyFont="1" applyBorder="1" applyAlignment="1">
      <alignment horizontal="center"/>
    </xf>
    <xf numFmtId="1" fontId="0" fillId="0" borderId="35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6" fillId="0" borderId="37" xfId="2" applyNumberFormat="1" applyFont="1" applyFill="1" applyBorder="1" applyAlignment="1">
      <alignment horizontal="center" vertical="center"/>
    </xf>
    <xf numFmtId="1" fontId="6" fillId="0" borderId="31" xfId="2" applyNumberFormat="1" applyFont="1" applyFill="1" applyBorder="1" applyAlignment="1">
      <alignment horizontal="center" vertical="center"/>
    </xf>
    <xf numFmtId="2" fontId="18" fillId="0" borderId="37" xfId="0" applyNumberFormat="1" applyFont="1" applyFill="1" applyBorder="1" applyAlignment="1">
      <alignment horizontal="center" vertical="center"/>
    </xf>
    <xf numFmtId="2" fontId="18" fillId="0" borderId="31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42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9" fillId="0" borderId="42" xfId="1" applyNumberFormat="1" applyFont="1" applyBorder="1" applyAlignment="1">
      <alignment horizontal="center"/>
    </xf>
    <xf numFmtId="2" fontId="9" fillId="0" borderId="39" xfId="1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66" fontId="9" fillId="0" borderId="32" xfId="1" applyNumberFormat="1" applyFont="1" applyBorder="1" applyAlignment="1">
      <alignment horizontal="center"/>
    </xf>
    <xf numFmtId="166" fontId="9" fillId="0" borderId="33" xfId="1" applyNumberFormat="1" applyFont="1" applyBorder="1" applyAlignment="1">
      <alignment horizontal="center"/>
    </xf>
    <xf numFmtId="166" fontId="9" fillId="0" borderId="32" xfId="1" applyNumberFormat="1" applyFont="1" applyBorder="1" applyAlignment="1"/>
    <xf numFmtId="166" fontId="9" fillId="0" borderId="33" xfId="1" applyNumberFormat="1" applyFont="1" applyBorder="1" applyAlignment="1"/>
    <xf numFmtId="1" fontId="6" fillId="0" borderId="5" xfId="2" applyNumberFormat="1" applyFont="1" applyFill="1" applyBorder="1" applyAlignment="1">
      <alignment horizontal="center" vertical="center"/>
    </xf>
    <xf numFmtId="169" fontId="9" fillId="0" borderId="0" xfId="1" applyNumberFormat="1" applyFont="1" applyBorder="1" applyAlignment="1">
      <alignment horizontal="center" vertical="center"/>
    </xf>
    <xf numFmtId="169" fontId="9" fillId="0" borderId="29" xfId="1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9" fillId="0" borderId="3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7" xfId="0" applyBorder="1" applyAlignment="1">
      <alignment horizontal="center"/>
    </xf>
    <xf numFmtId="169" fontId="9" fillId="0" borderId="42" xfId="1" applyNumberFormat="1" applyFont="1" applyBorder="1" applyAlignment="1">
      <alignment horizontal="center"/>
    </xf>
    <xf numFmtId="169" fontId="9" fillId="0" borderId="39" xfId="1" applyNumberFormat="1" applyFont="1" applyBorder="1" applyAlignment="1">
      <alignment horizontal="center"/>
    </xf>
    <xf numFmtId="2" fontId="9" fillId="0" borderId="43" xfId="0" applyNumberFormat="1" applyFont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6" fontId="9" fillId="0" borderId="42" xfId="1" applyNumberFormat="1" applyFont="1" applyBorder="1" applyAlignment="1">
      <alignment horizontal="center"/>
    </xf>
    <xf numFmtId="166" fontId="9" fillId="0" borderId="39" xfId="1" applyNumberFormat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3" xfId="0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left" vertical="center" wrapText="1"/>
    </xf>
    <xf numFmtId="1" fontId="6" fillId="0" borderId="13" xfId="2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1" fontId="18" fillId="0" borderId="37" xfId="2" applyNumberFormat="1" applyFont="1" applyFill="1" applyBorder="1" applyAlignment="1">
      <alignment horizontal="center" vertical="center"/>
    </xf>
    <xf numFmtId="1" fontId="18" fillId="0" borderId="31" xfId="2" applyNumberFormat="1" applyFont="1" applyFill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" fontId="6" fillId="0" borderId="55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2" fontId="6" fillId="0" borderId="2" xfId="2" applyNumberFormat="1" applyFont="1" applyBorder="1" applyAlignment="1">
      <alignment horizontal="center" vertical="center"/>
    </xf>
    <xf numFmtId="2" fontId="6" fillId="0" borderId="55" xfId="2" applyNumberFormat="1" applyFont="1" applyBorder="1" applyAlignment="1">
      <alignment horizontal="center" vertical="center"/>
    </xf>
    <xf numFmtId="2" fontId="14" fillId="0" borderId="3" xfId="2" applyNumberFormat="1" applyFont="1" applyBorder="1" applyAlignment="1">
      <alignment horizontal="center" vertical="center"/>
    </xf>
    <xf numFmtId="2" fontId="14" fillId="0" borderId="4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6" fillId="0" borderId="46" xfId="1" applyNumberFormat="1" applyFont="1" applyBorder="1" applyAlignment="1">
      <alignment horizontal="center" vertical="center"/>
    </xf>
    <xf numFmtId="1" fontId="6" fillId="0" borderId="29" xfId="1" applyNumberFormat="1" applyFont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8" fillId="0" borderId="0" xfId="2" applyNumberFormat="1" applyFont="1" applyAlignment="1">
      <alignment horizontal="center" vertical="center"/>
    </xf>
    <xf numFmtId="1" fontId="6" fillId="0" borderId="54" xfId="1" applyNumberFormat="1" applyFont="1" applyBorder="1" applyAlignment="1">
      <alignment horizontal="center" vertical="center"/>
    </xf>
    <xf numFmtId="1" fontId="6" fillId="0" borderId="53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22" xfId="1" applyNumberFormat="1" applyFont="1" applyBorder="1" applyAlignment="1">
      <alignment horizontal="center" vertical="center"/>
    </xf>
    <xf numFmtId="2" fontId="6" fillId="0" borderId="27" xfId="2" applyNumberFormat="1" applyFont="1" applyBorder="1" applyAlignment="1">
      <alignment horizontal="center"/>
    </xf>
    <xf numFmtId="2" fontId="14" fillId="0" borderId="27" xfId="2" applyNumberFormat="1" applyFont="1" applyBorder="1" applyAlignment="1">
      <alignment horizontal="center"/>
    </xf>
    <xf numFmtId="2" fontId="9" fillId="0" borderId="32" xfId="1" applyNumberFormat="1" applyFont="1" applyBorder="1" applyAlignment="1">
      <alignment horizontal="center"/>
    </xf>
    <xf numFmtId="2" fontId="9" fillId="0" borderId="33" xfId="1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" fontId="9" fillId="0" borderId="32" xfId="1" applyNumberFormat="1" applyFont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 vertical="center"/>
    </xf>
    <xf numFmtId="2" fontId="9" fillId="0" borderId="29" xfId="1" applyNumberFormat="1" applyFont="1" applyBorder="1" applyAlignment="1">
      <alignment horizontal="center" vertical="center"/>
    </xf>
    <xf numFmtId="2" fontId="13" fillId="0" borderId="47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9" fillId="0" borderId="32" xfId="1" applyNumberFormat="1" applyFont="1" applyBorder="1" applyAlignment="1"/>
    <xf numFmtId="2" fontId="9" fillId="0" borderId="33" xfId="1" applyNumberFormat="1" applyFont="1" applyBorder="1" applyAlignment="1"/>
    <xf numFmtId="2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9" fillId="0" borderId="54" xfId="1" applyNumberFormat="1" applyFont="1" applyBorder="1" applyAlignment="1">
      <alignment horizontal="center"/>
    </xf>
    <xf numFmtId="2" fontId="9" fillId="0" borderId="53" xfId="1" applyNumberFormat="1" applyFont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" fontId="9" fillId="0" borderId="42" xfId="1" applyNumberFormat="1" applyFont="1" applyBorder="1" applyAlignment="1">
      <alignment horizontal="center"/>
    </xf>
    <xf numFmtId="1" fontId="9" fillId="0" borderId="39" xfId="1" applyNumberFormat="1" applyFont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1" fontId="9" fillId="0" borderId="39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29</xdr:row>
      <xdr:rowOff>0</xdr:rowOff>
    </xdr:from>
    <xdr:to>
      <xdr:col>13</xdr:col>
      <xdr:colOff>285750</xdr:colOff>
      <xdr:row>29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89761" y="6334125"/>
          <a:ext cx="4249364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467146</xdr:colOff>
      <xdr:row>31</xdr:row>
      <xdr:rowOff>-1</xdr:rowOff>
    </xdr:from>
    <xdr:to>
      <xdr:col>14</xdr:col>
      <xdr:colOff>166688</xdr:colOff>
      <xdr:row>31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5209" y="6738937"/>
          <a:ext cx="4640635" cy="602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443800</xdr:colOff>
      <xdr:row>17</xdr:row>
      <xdr:rowOff>190500</xdr:rowOff>
    </xdr:from>
    <xdr:to>
      <xdr:col>21</xdr:col>
      <xdr:colOff>497962</xdr:colOff>
      <xdr:row>18</xdr:row>
      <xdr:rowOff>2102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980706" y="4095750"/>
          <a:ext cx="2649725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130502</xdr:colOff>
      <xdr:row>32</xdr:row>
      <xdr:rowOff>190500</xdr:rowOff>
    </xdr:from>
    <xdr:to>
      <xdr:col>13</xdr:col>
      <xdr:colOff>511969</xdr:colOff>
      <xdr:row>32</xdr:row>
      <xdr:rowOff>196336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4815" y="7131844"/>
          <a:ext cx="4310529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27</xdr:row>
      <xdr:rowOff>11906</xdr:rowOff>
    </xdr:from>
    <xdr:to>
      <xdr:col>13</xdr:col>
      <xdr:colOff>511968</xdr:colOff>
      <xdr:row>27</xdr:row>
      <xdr:rowOff>13402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28747" y="5941219"/>
          <a:ext cx="4436596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9404</xdr:colOff>
      <xdr:row>17</xdr:row>
      <xdr:rowOff>23812</xdr:rowOff>
    </xdr:from>
    <xdr:to>
      <xdr:col>21</xdr:col>
      <xdr:colOff>39920</xdr:colOff>
      <xdr:row>17</xdr:row>
      <xdr:rowOff>37822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0546435" y="3929062"/>
          <a:ext cx="1625954" cy="1401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415086</xdr:colOff>
      <xdr:row>14</xdr:row>
      <xdr:rowOff>158985</xdr:rowOff>
    </xdr:from>
    <xdr:to>
      <xdr:col>17</xdr:col>
      <xdr:colOff>345281</xdr:colOff>
      <xdr:row>14</xdr:row>
      <xdr:rowOff>178943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9416211" y="3457016"/>
          <a:ext cx="966039" cy="1995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22412</xdr:colOff>
      <xdr:row>85</xdr:row>
      <xdr:rowOff>0</xdr:rowOff>
    </xdr:from>
    <xdr:to>
      <xdr:col>32</xdr:col>
      <xdr:colOff>352613</xdr:colOff>
      <xdr:row>85</xdr:row>
      <xdr:rowOff>1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8824762" y="14268450"/>
          <a:ext cx="330201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225988</xdr:colOff>
      <xdr:row>37</xdr:row>
      <xdr:rowOff>0</xdr:rowOff>
    </xdr:from>
    <xdr:to>
      <xdr:col>27</xdr:col>
      <xdr:colOff>476250</xdr:colOff>
      <xdr:row>37</xdr:row>
      <xdr:rowOff>7100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EF7F2B25-9496-442F-847C-CA94E3FD6A3F}"/>
            </a:ext>
          </a:extLst>
        </xdr:cNvPr>
        <xdr:cNvCxnSpPr/>
      </xdr:nvCxnSpPr>
      <xdr:spPr>
        <a:xfrm flipH="1">
          <a:off x="14113438" y="7791450"/>
          <a:ext cx="2669612" cy="710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476250</xdr:colOff>
      <xdr:row>39</xdr:row>
      <xdr:rowOff>0</xdr:rowOff>
    </xdr:from>
    <xdr:to>
      <xdr:col>28</xdr:col>
      <xdr:colOff>14007</xdr:colOff>
      <xdr:row>39</xdr:row>
      <xdr:rowOff>14007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13173C92-51B4-41BE-8ED2-05F123B85A61}"/>
            </a:ext>
          </a:extLst>
        </xdr:cNvPr>
        <xdr:cNvCxnSpPr/>
      </xdr:nvCxnSpPr>
      <xdr:spPr>
        <a:xfrm flipH="1">
          <a:off x="15821025" y="8191500"/>
          <a:ext cx="98555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-1</xdr:colOff>
      <xdr:row>42</xdr:row>
      <xdr:rowOff>182096</xdr:rowOff>
    </xdr:from>
    <xdr:to>
      <xdr:col>31</xdr:col>
      <xdr:colOff>28014</xdr:colOff>
      <xdr:row>43</xdr:row>
      <xdr:rowOff>0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792574" y="8973671"/>
          <a:ext cx="1532965" cy="84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1166</xdr:colOff>
      <xdr:row>69</xdr:row>
      <xdr:rowOff>0</xdr:rowOff>
    </xdr:from>
    <xdr:to>
      <xdr:col>14</xdr:col>
      <xdr:colOff>23813</xdr:colOff>
      <xdr:row>69</xdr:row>
      <xdr:rowOff>17509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78166" y="14132719"/>
          <a:ext cx="2034803" cy="1750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156403</xdr:colOff>
      <xdr:row>43</xdr:row>
      <xdr:rowOff>93241</xdr:rowOff>
    </xdr:from>
    <xdr:to>
      <xdr:col>23</xdr:col>
      <xdr:colOff>74940</xdr:colOff>
      <xdr:row>43</xdr:row>
      <xdr:rowOff>99452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186F3661-BA5F-4162-8CEF-07520DEAD36E}"/>
            </a:ext>
          </a:extLst>
        </xdr:cNvPr>
        <xdr:cNvCxnSpPr/>
      </xdr:nvCxnSpPr>
      <xdr:spPr>
        <a:xfrm>
          <a:off x="10121934" y="9094366"/>
          <a:ext cx="3073694" cy="621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49</xdr:row>
      <xdr:rowOff>23812</xdr:rowOff>
    </xdr:from>
    <xdr:to>
      <xdr:col>14</xdr:col>
      <xdr:colOff>357187</xdr:colOff>
      <xdr:row>49</xdr:row>
      <xdr:rowOff>36514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499631" y="10227468"/>
          <a:ext cx="4346712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61</xdr:row>
      <xdr:rowOff>0</xdr:rowOff>
    </xdr:from>
    <xdr:to>
      <xdr:col>31</xdr:col>
      <xdr:colOff>462242</xdr:colOff>
      <xdr:row>61</xdr:row>
      <xdr:rowOff>14007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8192750" y="12668250"/>
          <a:ext cx="5670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288787</xdr:colOff>
      <xdr:row>68</xdr:row>
      <xdr:rowOff>61400</xdr:rowOff>
    </xdr:from>
    <xdr:to>
      <xdr:col>28</xdr:col>
      <xdr:colOff>202406</xdr:colOff>
      <xdr:row>68</xdr:row>
      <xdr:rowOff>73538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15052537" y="13991713"/>
          <a:ext cx="997088" cy="1213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2428</xdr:colOff>
      <xdr:row>50</xdr:row>
      <xdr:rowOff>182096</xdr:rowOff>
    </xdr:from>
    <xdr:to>
      <xdr:col>30</xdr:col>
      <xdr:colOff>476250</xdr:colOff>
      <xdr:row>50</xdr:row>
      <xdr:rowOff>183967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2889753" y="10554821"/>
          <a:ext cx="5398247" cy="187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52</xdr:row>
      <xdr:rowOff>190500</xdr:rowOff>
    </xdr:from>
    <xdr:to>
      <xdr:col>14</xdr:col>
      <xdr:colOff>178594</xdr:colOff>
      <xdr:row>53</xdr:row>
      <xdr:rowOff>6075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1391" y="11001375"/>
          <a:ext cx="4556359" cy="1798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449636</xdr:colOff>
      <xdr:row>55</xdr:row>
      <xdr:rowOff>11906</xdr:rowOff>
    </xdr:from>
    <xdr:to>
      <xdr:col>17</xdr:col>
      <xdr:colOff>261937</xdr:colOff>
      <xdr:row>55</xdr:row>
      <xdr:rowOff>14007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62230" y="11430000"/>
          <a:ext cx="4336676" cy="210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430493</xdr:colOff>
      <xdr:row>56</xdr:row>
      <xdr:rowOff>203307</xdr:rowOff>
    </xdr:from>
    <xdr:to>
      <xdr:col>19</xdr:col>
      <xdr:colOff>154081</xdr:colOff>
      <xdr:row>56</xdr:row>
      <xdr:rowOff>203307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1717618" y="11776182"/>
          <a:ext cx="818963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58</xdr:row>
      <xdr:rowOff>194003</xdr:rowOff>
    </xdr:from>
    <xdr:to>
      <xdr:col>14</xdr:col>
      <xdr:colOff>445433</xdr:colOff>
      <xdr:row>58</xdr:row>
      <xdr:rowOff>199047</xdr:rowOff>
    </xdr:to>
    <xdr:cxnSp macro="">
      <xdr:nvCxnSpPr>
        <xdr:cNvPr id="23" name="Tiesioji jungtis 2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043128" y="12219316"/>
          <a:ext cx="4891461" cy="504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486712</xdr:colOff>
      <xdr:row>64</xdr:row>
      <xdr:rowOff>191622</xdr:rowOff>
    </xdr:from>
    <xdr:to>
      <xdr:col>29</xdr:col>
      <xdr:colOff>420221</xdr:colOff>
      <xdr:row>65</xdr:row>
      <xdr:rowOff>0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16793512" y="13459947"/>
          <a:ext cx="924109" cy="840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67</xdr:row>
      <xdr:rowOff>23813</xdr:rowOff>
    </xdr:from>
    <xdr:to>
      <xdr:col>13</xdr:col>
      <xdr:colOff>119062</xdr:colOff>
      <xdr:row>67</xdr:row>
      <xdr:rowOff>24935</xdr:rowOff>
    </xdr:to>
    <xdr:cxnSp macro="">
      <xdr:nvCxnSpPr>
        <xdr:cNvPr id="25" name="Tiesioji jungtis 24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0449" y="13751719"/>
          <a:ext cx="3771988" cy="112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204507</xdr:colOff>
      <xdr:row>20</xdr:row>
      <xdr:rowOff>35719</xdr:rowOff>
    </xdr:from>
    <xdr:to>
      <xdr:col>26</xdr:col>
      <xdr:colOff>182563</xdr:colOff>
      <xdr:row>20</xdr:row>
      <xdr:rowOff>35720</xdr:rowOff>
    </xdr:to>
    <xdr:cxnSp macro="">
      <xdr:nvCxnSpPr>
        <xdr:cNvPr id="26" name="Tiesioji jungtis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4444382" y="4548188"/>
          <a:ext cx="501931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108856</xdr:colOff>
      <xdr:row>19</xdr:row>
      <xdr:rowOff>190500</xdr:rowOff>
    </xdr:from>
    <xdr:to>
      <xdr:col>29</xdr:col>
      <xdr:colOff>83343</xdr:colOff>
      <xdr:row>19</xdr:row>
      <xdr:rowOff>190500</xdr:rowOff>
    </xdr:to>
    <xdr:cxnSp macro="">
      <xdr:nvCxnSpPr>
        <xdr:cNvPr id="27" name="Tiesioji jungtis 2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>
          <a:off x="15956075" y="4500563"/>
          <a:ext cx="510268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2188</xdr:colOff>
      <xdr:row>20</xdr:row>
      <xdr:rowOff>15408</xdr:rowOff>
    </xdr:from>
    <xdr:to>
      <xdr:col>21</xdr:col>
      <xdr:colOff>495160</xdr:colOff>
      <xdr:row>20</xdr:row>
      <xdr:rowOff>17729</xdr:rowOff>
    </xdr:to>
    <xdr:cxnSp macro="">
      <xdr:nvCxnSpPr>
        <xdr:cNvPr id="28" name="Tiesioji jungtis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0039157" y="4527877"/>
          <a:ext cx="2588472" cy="232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448236</xdr:colOff>
      <xdr:row>44</xdr:row>
      <xdr:rowOff>182095</xdr:rowOff>
    </xdr:from>
    <xdr:to>
      <xdr:col>31</xdr:col>
      <xdr:colOff>476250</xdr:colOff>
      <xdr:row>44</xdr:row>
      <xdr:rowOff>182096</xdr:rowOff>
    </xdr:to>
    <xdr:cxnSp macro="">
      <xdr:nvCxnSpPr>
        <xdr:cNvPr id="29" name="Tiesioji jungtis 2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278786" y="9354670"/>
          <a:ext cx="2494989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140073</xdr:colOff>
      <xdr:row>46</xdr:row>
      <xdr:rowOff>182096</xdr:rowOff>
    </xdr:from>
    <xdr:to>
      <xdr:col>30</xdr:col>
      <xdr:colOff>1921</xdr:colOff>
      <xdr:row>47</xdr:row>
      <xdr:rowOff>1920</xdr:rowOff>
    </xdr:to>
    <xdr:cxnSp macro="">
      <xdr:nvCxnSpPr>
        <xdr:cNvPr id="30" name="Tiesioji jungtis 2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932648" y="9754721"/>
          <a:ext cx="881023" cy="1984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28013</xdr:colOff>
      <xdr:row>40</xdr:row>
      <xdr:rowOff>182095</xdr:rowOff>
    </xdr:from>
    <xdr:to>
      <xdr:col>29</xdr:col>
      <xdr:colOff>518271</xdr:colOff>
      <xdr:row>41</xdr:row>
      <xdr:rowOff>0</xdr:rowOff>
    </xdr:to>
    <xdr:cxnSp macro="">
      <xdr:nvCxnSpPr>
        <xdr:cNvPr id="31" name="Tiesioji jungtis 30">
          <a:extLst>
            <a:ext uri="{FF2B5EF4-FFF2-40B4-BE49-F238E27FC236}">
              <a16:creationId xmlns:a16="http://schemas.microsoft.com/office/drawing/2014/main" id="{13173C92-51B4-41BE-8ED2-05F123B85A61}"/>
            </a:ext>
          </a:extLst>
        </xdr:cNvPr>
        <xdr:cNvCxnSpPr/>
      </xdr:nvCxnSpPr>
      <xdr:spPr>
        <a:xfrm flipH="1">
          <a:off x="16820588" y="8573620"/>
          <a:ext cx="995083" cy="1793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89761" y="3905250"/>
          <a:ext cx="14083926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5210" y="4298156"/>
          <a:ext cx="13427446" cy="1793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4816" y="4702969"/>
          <a:ext cx="12763965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28747" y="3512344"/>
          <a:ext cx="14044940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10039" y="11549064"/>
          <a:ext cx="3656617" cy="3571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1166</xdr:colOff>
      <xdr:row>43</xdr:row>
      <xdr:rowOff>11906</xdr:rowOff>
    </xdr:from>
    <xdr:to>
      <xdr:col>26</xdr:col>
      <xdr:colOff>0</xdr:colOff>
      <xdr:row>43</xdr:row>
      <xdr:rowOff>17510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78166" y="8905875"/>
          <a:ext cx="8285584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499631" y="5393531"/>
          <a:ext cx="3453744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1251585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56474" y="9312557"/>
          <a:ext cx="8712338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321469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8274844" y="5786438"/>
          <a:ext cx="8620125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1391" y="6167437"/>
          <a:ext cx="12819296" cy="1798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449636</xdr:colOff>
      <xdr:row>31</xdr:row>
      <xdr:rowOff>0</xdr:rowOff>
    </xdr:from>
    <xdr:to>
      <xdr:col>30</xdr:col>
      <xdr:colOff>0</xdr:colOff>
      <xdr:row>31</xdr:row>
      <xdr:rowOff>14008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62230" y="6584156"/>
          <a:ext cx="10956551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79181" y="6966058"/>
          <a:ext cx="1001128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3128" y="7390422"/>
          <a:ext cx="14994966" cy="335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0449" y="8477250"/>
          <a:ext cx="5998457" cy="3684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152400</xdr:rowOff>
    </xdr:from>
    <xdr:to>
      <xdr:col>24</xdr:col>
      <xdr:colOff>55048</xdr:colOff>
      <xdr:row>46</xdr:row>
      <xdr:rowOff>166407</xdr:rowOff>
    </xdr:to>
    <xdr:cxnSp macro="">
      <xdr:nvCxnSpPr>
        <xdr:cNvPr id="31" name="Tiesioji jungtis 3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77837" y="9653588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</xdr:colOff>
      <xdr:row>51</xdr:row>
      <xdr:rowOff>0</xdr:rowOff>
    </xdr:from>
    <xdr:to>
      <xdr:col>18</xdr:col>
      <xdr:colOff>321469</xdr:colOff>
      <xdr:row>51</xdr:row>
      <xdr:rowOff>9246</xdr:rowOff>
    </xdr:to>
    <xdr:cxnSp macro="">
      <xdr:nvCxnSpPr>
        <xdr:cNvPr id="32" name="Tiesioji jungtis 31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9008268" y="10346531"/>
          <a:ext cx="1850232" cy="924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509586</xdr:colOff>
      <xdr:row>53</xdr:row>
      <xdr:rowOff>0</xdr:rowOff>
    </xdr:from>
    <xdr:to>
      <xdr:col>19</xdr:col>
      <xdr:colOff>0</xdr:colOff>
      <xdr:row>53</xdr:row>
      <xdr:rowOff>11626</xdr:rowOff>
    </xdr:to>
    <xdr:cxnSp macro="">
      <xdr:nvCxnSpPr>
        <xdr:cNvPr id="33" name="Tiesioji jungtis 32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8998742" y="10751344"/>
          <a:ext cx="2062164" cy="116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55</xdr:row>
      <xdr:rowOff>11628</xdr:rowOff>
    </xdr:from>
    <xdr:to>
      <xdr:col>20</xdr:col>
      <xdr:colOff>11906</xdr:colOff>
      <xdr:row>55</xdr:row>
      <xdr:rowOff>11906</xdr:rowOff>
    </xdr:to>
    <xdr:cxnSp macro="">
      <xdr:nvCxnSpPr>
        <xdr:cNvPr id="34" name="Tiesioji jungtis 3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9010650" y="11167784"/>
          <a:ext cx="2609850" cy="2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35" name="Tiesioji jungtis 34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094494" y="3045619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94523" y="3886200"/>
          <a:ext cx="14107739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9972" y="4276725"/>
          <a:ext cx="13448878" cy="1554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9578" y="4676775"/>
          <a:ext cx="12785397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33509" y="3498056"/>
          <a:ext cx="14068753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36233" y="11449051"/>
          <a:ext cx="3656617" cy="333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13071</xdr:colOff>
      <xdr:row>43</xdr:row>
      <xdr:rowOff>23813</xdr:rowOff>
    </xdr:from>
    <xdr:to>
      <xdr:col>26</xdr:col>
      <xdr:colOff>11905</xdr:colOff>
      <xdr:row>43</xdr:row>
      <xdr:rowOff>29417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90071" y="8917782"/>
          <a:ext cx="8285584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504393" y="5357812"/>
          <a:ext cx="3458507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773430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65999" y="9233976"/>
          <a:ext cx="8729007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130968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0167937" y="5786438"/>
          <a:ext cx="6727032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6153" y="6124574"/>
          <a:ext cx="12840728" cy="156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9105</xdr:colOff>
      <xdr:row>31</xdr:row>
      <xdr:rowOff>35718</xdr:rowOff>
    </xdr:from>
    <xdr:to>
      <xdr:col>30</xdr:col>
      <xdr:colOff>23813</xdr:colOff>
      <xdr:row>31</xdr:row>
      <xdr:rowOff>49726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86043" y="6619874"/>
          <a:ext cx="10956551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86325" y="6913670"/>
          <a:ext cx="1003033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7890" y="7333272"/>
          <a:ext cx="15014016" cy="9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5211" y="8410575"/>
          <a:ext cx="6005601" cy="3446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166408</xdr:rowOff>
    </xdr:from>
    <xdr:to>
      <xdr:col>24</xdr:col>
      <xdr:colOff>59531</xdr:colOff>
      <xdr:row>46</xdr:row>
      <xdr:rowOff>178593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3177837" y="9667596"/>
          <a:ext cx="609600" cy="12185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519112</xdr:colOff>
      <xdr:row>51</xdr:row>
      <xdr:rowOff>0</xdr:rowOff>
    </xdr:from>
    <xdr:to>
      <xdr:col>25</xdr:col>
      <xdr:colOff>511969</xdr:colOff>
      <xdr:row>51</xdr:row>
      <xdr:rowOff>21152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1056143" y="10346531"/>
          <a:ext cx="3695701" cy="2115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9524</xdr:colOff>
      <xdr:row>52</xdr:row>
      <xdr:rowOff>202126</xdr:rowOff>
    </xdr:from>
    <xdr:to>
      <xdr:col>25</xdr:col>
      <xdr:colOff>500062</xdr:colOff>
      <xdr:row>53</xdr:row>
      <xdr:rowOff>0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1070430" y="10751064"/>
          <a:ext cx="3669507" cy="28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9526</xdr:colOff>
      <xdr:row>54</xdr:row>
      <xdr:rowOff>190222</xdr:rowOff>
    </xdr:from>
    <xdr:to>
      <xdr:col>25</xdr:col>
      <xdr:colOff>500062</xdr:colOff>
      <xdr:row>55</xdr:row>
      <xdr:rowOff>0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1070432" y="11143972"/>
          <a:ext cx="3669505" cy="1218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18306" y="3038475"/>
          <a:ext cx="609880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94523" y="3886200"/>
          <a:ext cx="14107739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9972" y="4276725"/>
          <a:ext cx="13448878" cy="1554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9578" y="4676775"/>
          <a:ext cx="12785397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33509" y="3498056"/>
          <a:ext cx="14068753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36233" y="11449051"/>
          <a:ext cx="3656617" cy="333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155946</xdr:colOff>
      <xdr:row>43</xdr:row>
      <xdr:rowOff>23813</xdr:rowOff>
    </xdr:from>
    <xdr:to>
      <xdr:col>26</xdr:col>
      <xdr:colOff>154780</xdr:colOff>
      <xdr:row>43</xdr:row>
      <xdr:rowOff>29417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823446" y="8805863"/>
          <a:ext cx="8542759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504393" y="5357812"/>
          <a:ext cx="3458507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773430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65999" y="9233976"/>
          <a:ext cx="8729007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130968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0179843" y="5745957"/>
          <a:ext cx="6743701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6153" y="6124574"/>
          <a:ext cx="12840728" cy="156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9105</xdr:colOff>
      <xdr:row>31</xdr:row>
      <xdr:rowOff>35718</xdr:rowOff>
    </xdr:from>
    <xdr:to>
      <xdr:col>30</xdr:col>
      <xdr:colOff>23813</xdr:colOff>
      <xdr:row>31</xdr:row>
      <xdr:rowOff>49726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90805" y="6569868"/>
          <a:ext cx="10977983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86325" y="6913670"/>
          <a:ext cx="1003033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7890" y="7333272"/>
          <a:ext cx="15014016" cy="9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5211" y="8410575"/>
          <a:ext cx="6005601" cy="3446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166408</xdr:rowOff>
    </xdr:from>
    <xdr:to>
      <xdr:col>24</xdr:col>
      <xdr:colOff>59531</xdr:colOff>
      <xdr:row>46</xdr:row>
      <xdr:rowOff>178593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3201649" y="9586633"/>
          <a:ext cx="611982" cy="12185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11906</xdr:colOff>
      <xdr:row>51</xdr:row>
      <xdr:rowOff>0</xdr:rowOff>
    </xdr:from>
    <xdr:to>
      <xdr:col>29</xdr:col>
      <xdr:colOff>35719</xdr:colOff>
      <xdr:row>51</xdr:row>
      <xdr:rowOff>23814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2656344" y="10346531"/>
          <a:ext cx="3762375" cy="2381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500062</xdr:colOff>
      <xdr:row>53</xdr:row>
      <xdr:rowOff>0</xdr:rowOff>
    </xdr:from>
    <xdr:to>
      <xdr:col>29</xdr:col>
      <xdr:colOff>523875</xdr:colOff>
      <xdr:row>53</xdr:row>
      <xdr:rowOff>23812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2632531" y="10751344"/>
          <a:ext cx="4274344" cy="2381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-1</xdr:colOff>
      <xdr:row>55</xdr:row>
      <xdr:rowOff>0</xdr:rowOff>
    </xdr:from>
    <xdr:to>
      <xdr:col>34</xdr:col>
      <xdr:colOff>11906</xdr:colOff>
      <xdr:row>55</xdr:row>
      <xdr:rowOff>0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2644437" y="11156156"/>
          <a:ext cx="6393657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18306" y="3038475"/>
          <a:ext cx="609880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843945</xdr:colOff>
      <xdr:row>22</xdr:row>
      <xdr:rowOff>11906</xdr:rowOff>
    </xdr:from>
    <xdr:to>
      <xdr:col>20</xdr:col>
      <xdr:colOff>500062</xdr:colOff>
      <xdr:row>22</xdr:row>
      <xdr:rowOff>23814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>
          <a:off x="3534758" y="4298156"/>
          <a:ext cx="8573898" cy="119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845344</xdr:colOff>
      <xdr:row>15</xdr:row>
      <xdr:rowOff>190500</xdr:rowOff>
    </xdr:from>
    <xdr:to>
      <xdr:col>16</xdr:col>
      <xdr:colOff>23813</xdr:colOff>
      <xdr:row>16</xdr:row>
      <xdr:rowOff>0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36157" y="3048000"/>
          <a:ext cx="6024562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845343</xdr:colOff>
      <xdr:row>17</xdr:row>
      <xdr:rowOff>178593</xdr:rowOff>
    </xdr:from>
    <xdr:to>
      <xdr:col>15</xdr:col>
      <xdr:colOff>23812</xdr:colOff>
      <xdr:row>18</xdr:row>
      <xdr:rowOff>0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36156" y="3440906"/>
          <a:ext cx="5488781" cy="2381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23811</xdr:colOff>
      <xdr:row>19</xdr:row>
      <xdr:rowOff>190500</xdr:rowOff>
    </xdr:from>
    <xdr:to>
      <xdr:col>12</xdr:col>
      <xdr:colOff>464343</xdr:colOff>
      <xdr:row>20</xdr:row>
      <xdr:rowOff>11906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3571874" y="3857625"/>
          <a:ext cx="4357688" cy="2381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21</xdr:row>
      <xdr:rowOff>190500</xdr:rowOff>
    </xdr:from>
    <xdr:to>
      <xdr:col>33</xdr:col>
      <xdr:colOff>511969</xdr:colOff>
      <xdr:row>22</xdr:row>
      <xdr:rowOff>11908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5240000" y="4274344"/>
          <a:ext cx="3762375" cy="2381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</xdr:colOff>
      <xdr:row>22</xdr:row>
      <xdr:rowOff>11906</xdr:rowOff>
    </xdr:from>
    <xdr:to>
      <xdr:col>14</xdr:col>
      <xdr:colOff>511969</xdr:colOff>
      <xdr:row>22</xdr:row>
      <xdr:rowOff>35718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6155531" y="5334000"/>
          <a:ext cx="2928938" cy="2381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11906</xdr:colOff>
      <xdr:row>16</xdr:row>
      <xdr:rowOff>0</xdr:rowOff>
    </xdr:from>
    <xdr:to>
      <xdr:col>14</xdr:col>
      <xdr:colOff>511969</xdr:colOff>
      <xdr:row>16</xdr:row>
      <xdr:rowOff>0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59969" y="3655219"/>
          <a:ext cx="5524500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-1</xdr:colOff>
      <xdr:row>17</xdr:row>
      <xdr:rowOff>345281</xdr:rowOff>
    </xdr:from>
    <xdr:to>
      <xdr:col>15</xdr:col>
      <xdr:colOff>11906</xdr:colOff>
      <xdr:row>18</xdr:row>
      <xdr:rowOff>0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48062" y="4226719"/>
          <a:ext cx="5560219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71437</xdr:colOff>
      <xdr:row>20</xdr:row>
      <xdr:rowOff>0</xdr:rowOff>
    </xdr:from>
    <xdr:to>
      <xdr:col>15</xdr:col>
      <xdr:colOff>23812</xdr:colOff>
      <xdr:row>20</xdr:row>
      <xdr:rowOff>11908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3619500" y="4774406"/>
          <a:ext cx="5500687" cy="119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opLeftCell="A55" zoomScale="80" zoomScaleNormal="80" workbookViewId="0">
      <selection activeCell="C79" sqref="C79:C8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32" t="s">
        <v>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1"/>
      <c r="AF1" s="1"/>
      <c r="AG1" s="1"/>
      <c r="AH1" s="1"/>
      <c r="AI1" s="1"/>
      <c r="AJ1" s="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33" t="s">
        <v>52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8"/>
      <c r="AF6" s="8"/>
      <c r="AG6" s="8"/>
      <c r="AH6" s="8"/>
      <c r="AI6" s="8"/>
      <c r="AJ6" s="8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34" t="s">
        <v>2</v>
      </c>
      <c r="C8" s="437" t="s">
        <v>3</v>
      </c>
      <c r="D8" s="437" t="s">
        <v>4</v>
      </c>
      <c r="E8" s="440" t="s">
        <v>5</v>
      </c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2"/>
      <c r="AE8" s="440" t="s">
        <v>6</v>
      </c>
      <c r="AF8" s="441"/>
      <c r="AG8" s="441"/>
      <c r="AH8" s="442"/>
      <c r="AI8" s="440" t="s">
        <v>7</v>
      </c>
      <c r="AJ8" s="442"/>
      <c r="AK8" s="451" t="s">
        <v>8</v>
      </c>
      <c r="AL8" s="452"/>
    </row>
    <row r="9" spans="1:38" ht="20.25" customHeight="1" x14ac:dyDescent="0.25">
      <c r="A9" s="11"/>
      <c r="B9" s="435"/>
      <c r="C9" s="438"/>
      <c r="D9" s="438"/>
      <c r="E9" s="453" t="s">
        <v>9</v>
      </c>
      <c r="F9" s="453"/>
      <c r="G9" s="453"/>
      <c r="H9" s="454"/>
      <c r="I9" s="453" t="s">
        <v>10</v>
      </c>
      <c r="J9" s="453"/>
      <c r="K9" s="453"/>
      <c r="L9" s="453"/>
      <c r="M9" s="454"/>
      <c r="N9" s="455" t="s">
        <v>11</v>
      </c>
      <c r="O9" s="456"/>
      <c r="P9" s="456"/>
      <c r="Q9" s="457"/>
      <c r="R9" s="455" t="s">
        <v>12</v>
      </c>
      <c r="S9" s="456"/>
      <c r="T9" s="456"/>
      <c r="U9" s="457"/>
      <c r="V9" s="455" t="s">
        <v>13</v>
      </c>
      <c r="W9" s="456"/>
      <c r="X9" s="456"/>
      <c r="Y9" s="456"/>
      <c r="Z9" s="457"/>
      <c r="AA9" s="455" t="s">
        <v>14</v>
      </c>
      <c r="AB9" s="456"/>
      <c r="AC9" s="456"/>
      <c r="AD9" s="457"/>
      <c r="AE9" s="455" t="s">
        <v>15</v>
      </c>
      <c r="AF9" s="456"/>
      <c r="AG9" s="456"/>
      <c r="AH9" s="457"/>
      <c r="AI9" s="458" t="s">
        <v>16</v>
      </c>
      <c r="AJ9" s="460" t="s">
        <v>17</v>
      </c>
      <c r="AK9" s="462" t="s">
        <v>18</v>
      </c>
      <c r="AL9" s="444" t="s">
        <v>17</v>
      </c>
    </row>
    <row r="10" spans="1:38" ht="24.75" customHeight="1" thickBot="1" x14ac:dyDescent="0.3">
      <c r="A10" s="11"/>
      <c r="B10" s="436"/>
      <c r="C10" s="439"/>
      <c r="D10" s="43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59"/>
      <c r="AJ10" s="461"/>
      <c r="AK10" s="463"/>
      <c r="AL10" s="445"/>
    </row>
    <row r="11" spans="1:38" ht="12" customHeight="1" x14ac:dyDescent="0.25">
      <c r="A11" s="23"/>
      <c r="B11" s="446" t="s">
        <v>53</v>
      </c>
      <c r="C11" s="448"/>
      <c r="D11" s="45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34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47"/>
      <c r="C12" s="449"/>
      <c r="D12" s="41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55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63"/>
      <c r="AI12" s="64"/>
      <c r="AJ12" s="65"/>
      <c r="AK12" s="66"/>
      <c r="AL12" s="67"/>
    </row>
    <row r="13" spans="1:38" ht="15.75" x14ac:dyDescent="0.25">
      <c r="A13" s="23"/>
      <c r="B13" s="414" t="s">
        <v>54</v>
      </c>
      <c r="C13" s="402">
        <v>34</v>
      </c>
      <c r="D13" s="41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84"/>
      <c r="AF13" s="35"/>
      <c r="AG13" s="35"/>
      <c r="AH13" s="85"/>
      <c r="AI13" s="86">
        <f>SUM(E13+I13+N13+R13+V13+AA13+AE13)</f>
        <v>0</v>
      </c>
      <c r="AJ13" s="85">
        <f>SUM(D13-AI13)</f>
        <v>64030.99</v>
      </c>
      <c r="AK13" s="87">
        <f t="shared" ref="AK13:AK86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43"/>
      <c r="C14" s="403"/>
      <c r="D14" s="41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48"/>
      <c r="Q14" s="49"/>
      <c r="R14" s="52"/>
      <c r="S14" s="51"/>
      <c r="T14" s="53"/>
      <c r="U14" s="54"/>
      <c r="V14" s="94"/>
      <c r="W14" s="51"/>
      <c r="X14" s="51"/>
      <c r="Y14" s="48"/>
      <c r="Z14" s="49"/>
      <c r="AA14" s="45"/>
      <c r="AB14" s="58"/>
      <c r="AC14" s="59"/>
      <c r="AD14" s="60"/>
      <c r="AE14" s="61"/>
      <c r="AF14" s="62"/>
      <c r="AG14" s="62"/>
      <c r="AH14" s="63"/>
      <c r="AI14" s="95">
        <f>SUM(E14+I14+N14+R14+V14+AA14+AE14)</f>
        <v>0</v>
      </c>
      <c r="AJ14" s="63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A15" s="23"/>
      <c r="B15" s="414" t="s">
        <v>55</v>
      </c>
      <c r="C15" s="402">
        <v>6</v>
      </c>
      <c r="D15" s="416">
        <v>963.44</v>
      </c>
      <c r="E15" s="96"/>
      <c r="F15" s="97"/>
      <c r="G15" s="80"/>
      <c r="H15" s="79"/>
      <c r="I15" s="68"/>
      <c r="J15" s="69"/>
      <c r="K15" s="72"/>
      <c r="L15" s="107"/>
      <c r="M15" s="108"/>
      <c r="N15" s="68"/>
      <c r="O15" s="69"/>
      <c r="P15" s="80"/>
      <c r="Q15" s="81"/>
      <c r="R15" s="98"/>
      <c r="S15" s="99"/>
      <c r="T15" s="48"/>
      <c r="U15" s="49"/>
      <c r="V15" s="100"/>
      <c r="W15" s="101"/>
      <c r="X15" s="101"/>
      <c r="Y15" s="80"/>
      <c r="Z15" s="81"/>
      <c r="AA15" s="102"/>
      <c r="AB15" s="83"/>
      <c r="AC15" s="80"/>
      <c r="AD15" s="81"/>
      <c r="AE15" s="84"/>
      <c r="AF15" s="35"/>
      <c r="AG15" s="35"/>
      <c r="AH15" s="85"/>
      <c r="AI15" s="86">
        <f t="shared" ref="AI15:AI90" si="1">SUM(E15+I15+N15+R15+V15+AA15+AE15)</f>
        <v>0</v>
      </c>
      <c r="AJ15" s="85">
        <f t="shared" ref="AJ15" si="2">SUM(D15-AI15)</f>
        <v>963.44</v>
      </c>
      <c r="AK15" s="87">
        <f t="shared" si="0"/>
        <v>0</v>
      </c>
      <c r="AL15" s="88">
        <f>SUM(D15-AK15)</f>
        <v>963.44</v>
      </c>
    </row>
    <row r="16" spans="1:38" ht="15.75" x14ac:dyDescent="0.25">
      <c r="B16" s="443"/>
      <c r="C16" s="403"/>
      <c r="D16" s="417"/>
      <c r="E16" s="45"/>
      <c r="F16" s="51"/>
      <c r="G16" s="53"/>
      <c r="H16" s="103"/>
      <c r="I16" s="110"/>
      <c r="J16" s="111"/>
      <c r="K16" s="47"/>
      <c r="L16" s="53"/>
      <c r="M16" s="54"/>
      <c r="N16" s="110"/>
      <c r="O16" s="111"/>
      <c r="P16" s="48"/>
      <c r="Q16" s="49"/>
      <c r="R16" s="52"/>
      <c r="S16" s="51"/>
      <c r="T16" s="53"/>
      <c r="U16" s="54"/>
      <c r="V16" s="94"/>
      <c r="W16" s="51"/>
      <c r="X16" s="51"/>
      <c r="Y16" s="53"/>
      <c r="Z16" s="54"/>
      <c r="AA16" s="45"/>
      <c r="AB16" s="58"/>
      <c r="AC16" s="59"/>
      <c r="AD16" s="60"/>
      <c r="AE16" s="61"/>
      <c r="AF16" s="62"/>
      <c r="AG16" s="62"/>
      <c r="AH16" s="63"/>
      <c r="AI16" s="95">
        <f t="shared" si="1"/>
        <v>0</v>
      </c>
      <c r="AJ16" s="63">
        <f t="shared" ref="AJ16" si="3">SUM(C15-AI16)</f>
        <v>6</v>
      </c>
      <c r="AK16" s="305">
        <f t="shared" si="0"/>
        <v>0</v>
      </c>
      <c r="AL16" s="104">
        <f>SUM(C15-AK16)</f>
        <v>6</v>
      </c>
    </row>
    <row r="17" spans="2:38" ht="15.75" x14ac:dyDescent="0.25">
      <c r="B17" s="414" t="s">
        <v>56</v>
      </c>
      <c r="C17" s="402">
        <v>61</v>
      </c>
      <c r="D17" s="416">
        <v>13485.06</v>
      </c>
      <c r="E17" s="102"/>
      <c r="F17" s="101"/>
      <c r="G17" s="80"/>
      <c r="H17" s="105"/>
      <c r="I17" s="68"/>
      <c r="J17" s="69"/>
      <c r="K17" s="106"/>
      <c r="L17" s="107"/>
      <c r="M17" s="108"/>
      <c r="N17" s="68"/>
      <c r="O17" s="69"/>
      <c r="P17" s="75"/>
      <c r="Q17" s="76"/>
      <c r="R17" s="31"/>
      <c r="S17" s="109"/>
      <c r="T17" s="48"/>
      <c r="U17" s="49"/>
      <c r="V17" s="100"/>
      <c r="W17" s="101"/>
      <c r="X17" s="101"/>
      <c r="Y17" s="80"/>
      <c r="Z17" s="81"/>
      <c r="AA17" s="102"/>
      <c r="AB17" s="83"/>
      <c r="AC17" s="80"/>
      <c r="AD17" s="81"/>
      <c r="AE17" s="84"/>
      <c r="AF17" s="35"/>
      <c r="AG17" s="35"/>
      <c r="AH17" s="85"/>
      <c r="AI17" s="86">
        <f t="shared" si="1"/>
        <v>0</v>
      </c>
      <c r="AJ17" s="85">
        <v>0</v>
      </c>
      <c r="AK17" s="87">
        <f t="shared" si="0"/>
        <v>0</v>
      </c>
      <c r="AL17" s="88">
        <f>SUM(D17-AK17)</f>
        <v>13485.06</v>
      </c>
    </row>
    <row r="18" spans="2:38" ht="15.75" x14ac:dyDescent="0.25">
      <c r="B18" s="415"/>
      <c r="C18" s="403"/>
      <c r="D18" s="417"/>
      <c r="E18" s="45"/>
      <c r="F18" s="51"/>
      <c r="G18" s="53"/>
      <c r="H18" s="103"/>
      <c r="I18" s="110"/>
      <c r="J18" s="111"/>
      <c r="K18" s="47"/>
      <c r="L18" s="53"/>
      <c r="M18" s="54"/>
      <c r="N18" s="110"/>
      <c r="O18" s="111"/>
      <c r="P18" s="53"/>
      <c r="Q18" s="54"/>
      <c r="R18" s="112"/>
      <c r="S18" s="50"/>
      <c r="T18" s="53"/>
      <c r="U18" s="54"/>
      <c r="V18" s="46"/>
      <c r="W18" s="51"/>
      <c r="X18" s="51"/>
      <c r="Y18" s="113"/>
      <c r="Z18" s="114"/>
      <c r="AA18" s="45"/>
      <c r="AB18" s="58"/>
      <c r="AC18" s="113"/>
      <c r="AD18" s="114"/>
      <c r="AE18" s="61"/>
      <c r="AF18" s="62"/>
      <c r="AG18" s="62"/>
      <c r="AH18" s="63"/>
      <c r="AI18" s="95">
        <f t="shared" si="1"/>
        <v>0</v>
      </c>
      <c r="AJ18" s="63">
        <f t="shared" ref="AJ18" si="4">SUM(C17-AI18)</f>
        <v>61</v>
      </c>
      <c r="AK18" s="305">
        <f t="shared" si="0"/>
        <v>0</v>
      </c>
      <c r="AL18" s="104">
        <f>SUM(C17-AK18)</f>
        <v>61</v>
      </c>
    </row>
    <row r="19" spans="2:38" ht="15.75" x14ac:dyDescent="0.25">
      <c r="B19" s="414" t="s">
        <v>57</v>
      </c>
      <c r="C19" s="402">
        <v>323</v>
      </c>
      <c r="D19" s="416">
        <v>44368.55</v>
      </c>
      <c r="E19" s="101"/>
      <c r="F19" s="101"/>
      <c r="G19" s="48"/>
      <c r="H19" s="79"/>
      <c r="I19" s="68"/>
      <c r="J19" s="69"/>
      <c r="K19" s="106"/>
      <c r="L19" s="115"/>
      <c r="M19" s="116"/>
      <c r="N19" s="68"/>
      <c r="O19" s="69"/>
      <c r="P19" s="117"/>
      <c r="Q19" s="118"/>
      <c r="R19" s="31"/>
      <c r="S19" s="119"/>
      <c r="T19" s="48"/>
      <c r="U19" s="49"/>
      <c r="V19" s="34"/>
      <c r="W19" s="35"/>
      <c r="X19" s="35"/>
      <c r="Y19" s="48"/>
      <c r="Z19" s="49"/>
      <c r="AA19" s="86"/>
      <c r="AB19" s="11"/>
      <c r="AC19" s="48"/>
      <c r="AD19" s="49"/>
      <c r="AE19" s="84"/>
      <c r="AF19" s="35"/>
      <c r="AG19" s="35"/>
      <c r="AH19" s="85"/>
      <c r="AI19" s="86">
        <f t="shared" si="1"/>
        <v>0</v>
      </c>
      <c r="AJ19" s="85">
        <f>SUM(D19-AI19)</f>
        <v>44368.55</v>
      </c>
      <c r="AK19" s="87">
        <f t="shared" si="0"/>
        <v>0</v>
      </c>
      <c r="AL19" s="88">
        <f>SUM(D19-AK19)</f>
        <v>44368.55</v>
      </c>
    </row>
    <row r="20" spans="2:38" ht="15.75" x14ac:dyDescent="0.25">
      <c r="B20" s="415"/>
      <c r="C20" s="403"/>
      <c r="D20" s="417"/>
      <c r="E20" s="51"/>
      <c r="F20" s="51"/>
      <c r="G20" s="120"/>
      <c r="H20" s="121"/>
      <c r="I20" s="110"/>
      <c r="J20" s="111"/>
      <c r="K20" s="51"/>
      <c r="L20" s="53"/>
      <c r="M20" s="54"/>
      <c r="N20" s="110"/>
      <c r="O20" s="111"/>
      <c r="P20" s="53"/>
      <c r="Q20" s="54"/>
      <c r="R20" s="52"/>
      <c r="S20" s="51"/>
      <c r="T20" s="53"/>
      <c r="U20" s="54"/>
      <c r="V20" s="55"/>
      <c r="W20" s="56"/>
      <c r="X20" s="56"/>
      <c r="Y20" s="53"/>
      <c r="Z20" s="54"/>
      <c r="AA20" s="57"/>
      <c r="AB20" s="122"/>
      <c r="AC20" s="123"/>
      <c r="AD20" s="124"/>
      <c r="AE20" s="125"/>
      <c r="AF20" s="126"/>
      <c r="AG20" s="126"/>
      <c r="AH20" s="127"/>
      <c r="AI20" s="128">
        <f t="shared" si="1"/>
        <v>0</v>
      </c>
      <c r="AJ20" s="127">
        <f>SUM(C19-AI20)</f>
        <v>323</v>
      </c>
      <c r="AK20" s="129">
        <f t="shared" si="0"/>
        <v>0</v>
      </c>
      <c r="AL20" s="104">
        <f>SUM(C19-AK20)</f>
        <v>323</v>
      </c>
    </row>
    <row r="21" spans="2:38" ht="15.75" x14ac:dyDescent="0.25">
      <c r="B21" s="414" t="s">
        <v>58</v>
      </c>
      <c r="C21" s="402">
        <v>1113</v>
      </c>
      <c r="D21" s="416">
        <v>143221.31</v>
      </c>
      <c r="E21" s="109"/>
      <c r="F21" s="106"/>
      <c r="G21" s="130"/>
      <c r="H21" s="131"/>
      <c r="I21" s="68"/>
      <c r="J21" s="69"/>
      <c r="K21" s="101"/>
      <c r="L21" s="70"/>
      <c r="M21" s="132"/>
      <c r="N21" s="133"/>
      <c r="O21" s="97"/>
      <c r="P21" s="80"/>
      <c r="Q21" s="49"/>
      <c r="R21" s="302"/>
      <c r="S21" s="172"/>
      <c r="T21" s="48"/>
      <c r="U21" s="49"/>
      <c r="V21" s="34"/>
      <c r="W21" s="35"/>
      <c r="X21" s="35"/>
      <c r="Y21" s="48"/>
      <c r="Z21" s="49"/>
      <c r="AA21" s="86"/>
      <c r="AB21" s="11"/>
      <c r="AC21" s="134"/>
      <c r="AD21" s="135"/>
      <c r="AE21" s="136"/>
      <c r="AF21" s="137"/>
      <c r="AG21" s="137"/>
      <c r="AH21" s="138"/>
      <c r="AI21" s="139">
        <f t="shared" si="1"/>
        <v>0</v>
      </c>
      <c r="AJ21" s="140">
        <f>SUM(D21-AI21)</f>
        <v>143221.31</v>
      </c>
      <c r="AK21" s="141">
        <f t="shared" si="0"/>
        <v>0</v>
      </c>
      <c r="AL21" s="88">
        <f t="shared" ref="AL21" si="5">SUM(D21-AK21)</f>
        <v>143221.31</v>
      </c>
    </row>
    <row r="22" spans="2:38" ht="15.75" x14ac:dyDescent="0.25">
      <c r="B22" s="415"/>
      <c r="C22" s="403"/>
      <c r="D22" s="417"/>
      <c r="E22" s="45"/>
      <c r="F22" s="47"/>
      <c r="G22" s="120"/>
      <c r="H22" s="121"/>
      <c r="I22" s="110"/>
      <c r="J22" s="111"/>
      <c r="K22" s="51"/>
      <c r="L22" s="53"/>
      <c r="M22" s="54"/>
      <c r="N22" s="46"/>
      <c r="O22" s="51"/>
      <c r="P22" s="53"/>
      <c r="Q22" s="54"/>
      <c r="R22" s="297"/>
      <c r="S22" s="175"/>
      <c r="T22" s="53"/>
      <c r="U22" s="54"/>
      <c r="V22" s="142"/>
      <c r="W22" s="56"/>
      <c r="X22" s="56"/>
      <c r="Y22" s="53"/>
      <c r="Z22" s="54"/>
      <c r="AA22" s="57"/>
      <c r="AB22" s="122"/>
      <c r="AC22" s="123"/>
      <c r="AD22" s="124"/>
      <c r="AE22" s="125"/>
      <c r="AF22" s="126"/>
      <c r="AG22" s="126"/>
      <c r="AH22" s="127"/>
      <c r="AI22" s="128">
        <f t="shared" si="1"/>
        <v>0</v>
      </c>
      <c r="AJ22" s="127">
        <f>SUM(C21-AI22)</f>
        <v>1113</v>
      </c>
      <c r="AK22" s="129">
        <f t="shared" si="0"/>
        <v>0</v>
      </c>
      <c r="AL22" s="104">
        <f t="shared" ref="AL22" si="6">SUM(C21-AK22)</f>
        <v>1113</v>
      </c>
    </row>
    <row r="23" spans="2:38" ht="15.75" x14ac:dyDescent="0.25">
      <c r="B23" s="414" t="s">
        <v>62</v>
      </c>
      <c r="C23" s="402">
        <v>418</v>
      </c>
      <c r="D23" s="416">
        <v>108502.98</v>
      </c>
      <c r="E23" s="109"/>
      <c r="F23" s="106"/>
      <c r="G23" s="130"/>
      <c r="H23" s="131"/>
      <c r="I23" s="143"/>
      <c r="J23" s="144"/>
      <c r="K23" s="101"/>
      <c r="L23" s="145"/>
      <c r="M23" s="85"/>
      <c r="N23" s="151"/>
      <c r="O23" s="152"/>
      <c r="P23" s="80"/>
      <c r="Q23" s="49"/>
      <c r="R23" s="31"/>
      <c r="S23" s="109"/>
      <c r="T23" s="48"/>
      <c r="U23" s="49"/>
      <c r="V23" s="34"/>
      <c r="W23" s="35"/>
      <c r="X23" s="35"/>
      <c r="Y23" s="48"/>
      <c r="Z23" s="49"/>
      <c r="AA23" s="86"/>
      <c r="AB23" s="11"/>
      <c r="AC23" s="134"/>
      <c r="AD23" s="135"/>
      <c r="AE23" s="136"/>
      <c r="AF23" s="137"/>
      <c r="AG23" s="137"/>
      <c r="AH23" s="138"/>
      <c r="AI23" s="139">
        <f t="shared" si="1"/>
        <v>0</v>
      </c>
      <c r="AJ23" s="140">
        <f>SUM(D23-AI23)</f>
        <v>108502.98</v>
      </c>
      <c r="AK23" s="141">
        <f t="shared" si="0"/>
        <v>0</v>
      </c>
      <c r="AL23" s="88">
        <f t="shared" ref="AL23" si="7">SUM(D23-AK23)</f>
        <v>108502.98</v>
      </c>
    </row>
    <row r="24" spans="2:38" ht="15.75" x14ac:dyDescent="0.25">
      <c r="B24" s="415"/>
      <c r="C24" s="403"/>
      <c r="D24" s="417"/>
      <c r="E24" s="45"/>
      <c r="F24" s="51"/>
      <c r="G24" s="130"/>
      <c r="H24" s="131"/>
      <c r="I24" s="57"/>
      <c r="J24" s="148"/>
      <c r="K24" s="51"/>
      <c r="L24" s="56"/>
      <c r="M24" s="149"/>
      <c r="N24" s="110"/>
      <c r="O24" s="111"/>
      <c r="P24" s="53"/>
      <c r="Q24" s="54"/>
      <c r="R24" s="31"/>
      <c r="S24" s="109"/>
      <c r="T24" s="53"/>
      <c r="U24" s="54"/>
      <c r="V24" s="142"/>
      <c r="W24" s="56"/>
      <c r="X24" s="56"/>
      <c r="Y24" s="53"/>
      <c r="Z24" s="54"/>
      <c r="AA24" s="57"/>
      <c r="AB24" s="122"/>
      <c r="AC24" s="123"/>
      <c r="AD24" s="124"/>
      <c r="AE24" s="125"/>
      <c r="AF24" s="126"/>
      <c r="AG24" s="126"/>
      <c r="AH24" s="127"/>
      <c r="AI24" s="128">
        <f t="shared" si="1"/>
        <v>0</v>
      </c>
      <c r="AJ24" s="127">
        <f>SUM(C23-AI24)</f>
        <v>418</v>
      </c>
      <c r="AK24" s="129">
        <f t="shared" si="0"/>
        <v>0</v>
      </c>
      <c r="AL24" s="104">
        <f t="shared" ref="AL24" si="8">SUM(C23-AK24)</f>
        <v>418</v>
      </c>
    </row>
    <row r="25" spans="2:38" ht="15.75" x14ac:dyDescent="0.25">
      <c r="B25" s="414" t="s">
        <v>59</v>
      </c>
      <c r="C25" s="402">
        <v>207</v>
      </c>
      <c r="D25" s="416">
        <v>56307.76</v>
      </c>
      <c r="E25" s="102"/>
      <c r="F25" s="106"/>
      <c r="G25" s="75"/>
      <c r="H25" s="150"/>
      <c r="I25" s="102"/>
      <c r="J25" s="109"/>
      <c r="K25" s="101"/>
      <c r="L25" s="117"/>
      <c r="M25" s="118"/>
      <c r="N25" s="151"/>
      <c r="O25" s="152"/>
      <c r="P25" s="75"/>
      <c r="Q25" s="76"/>
      <c r="R25" s="464"/>
      <c r="S25" s="465"/>
      <c r="T25" s="466"/>
      <c r="U25" s="467"/>
      <c r="V25" s="420"/>
      <c r="W25" s="421"/>
      <c r="X25" s="101"/>
      <c r="Y25" s="48"/>
      <c r="Z25" s="49"/>
      <c r="AA25" s="102"/>
      <c r="AB25" s="153"/>
      <c r="AC25" s="48"/>
      <c r="AD25" s="49"/>
      <c r="AE25" s="84"/>
      <c r="AF25" s="35"/>
      <c r="AG25" s="35"/>
      <c r="AH25" s="85"/>
      <c r="AI25" s="86">
        <f t="shared" si="1"/>
        <v>0</v>
      </c>
      <c r="AJ25" s="85">
        <f>SUM(D25-AI25)</f>
        <v>56307.76</v>
      </c>
      <c r="AK25" s="87">
        <f t="shared" si="0"/>
        <v>0</v>
      </c>
      <c r="AL25" s="88">
        <f t="shared" ref="AL25" si="9">SUM(D25-AK25)</f>
        <v>56307.76</v>
      </c>
    </row>
    <row r="26" spans="2:38" ht="15.75" x14ac:dyDescent="0.25">
      <c r="B26" s="443"/>
      <c r="C26" s="403"/>
      <c r="D26" s="417"/>
      <c r="E26" s="45"/>
      <c r="F26" s="51"/>
      <c r="G26" s="53"/>
      <c r="H26" s="103"/>
      <c r="I26" s="45"/>
      <c r="J26" s="50"/>
      <c r="K26" s="51"/>
      <c r="L26" s="53"/>
      <c r="M26" s="54"/>
      <c r="N26" s="110"/>
      <c r="O26" s="111"/>
      <c r="P26" s="53"/>
      <c r="Q26" s="54"/>
      <c r="R26" s="468"/>
      <c r="S26" s="469"/>
      <c r="T26" s="428"/>
      <c r="U26" s="429"/>
      <c r="V26" s="422"/>
      <c r="W26" s="423"/>
      <c r="X26" s="51"/>
      <c r="Y26" s="53"/>
      <c r="Z26" s="54"/>
      <c r="AA26" s="45"/>
      <c r="AB26" s="154"/>
      <c r="AC26" s="113"/>
      <c r="AD26" s="114"/>
      <c r="AE26" s="61"/>
      <c r="AF26" s="62"/>
      <c r="AG26" s="62"/>
      <c r="AH26" s="63"/>
      <c r="AI26" s="95">
        <f t="shared" si="1"/>
        <v>0</v>
      </c>
      <c r="AJ26" s="63">
        <f>SUM(C25-AI26)</f>
        <v>207</v>
      </c>
      <c r="AK26" s="305">
        <f t="shared" si="0"/>
        <v>0</v>
      </c>
      <c r="AL26" s="104">
        <f t="shared" ref="AL26" si="10">SUM(C25-AK26)</f>
        <v>207</v>
      </c>
    </row>
    <row r="27" spans="2:38" ht="15.75" x14ac:dyDescent="0.25">
      <c r="B27" s="414" t="s">
        <v>60</v>
      </c>
      <c r="C27" s="402">
        <v>436</v>
      </c>
      <c r="D27" s="416">
        <v>57201</v>
      </c>
      <c r="E27" s="420">
        <v>816.92</v>
      </c>
      <c r="F27" s="421"/>
      <c r="G27" s="426">
        <v>816.92</v>
      </c>
      <c r="H27" s="427"/>
      <c r="I27" s="420">
        <v>2078.4699999999998</v>
      </c>
      <c r="J27" s="421"/>
      <c r="K27" s="100"/>
      <c r="L27" s="426">
        <v>2078.4699999999998</v>
      </c>
      <c r="M27" s="427"/>
      <c r="N27" s="86"/>
      <c r="O27" s="144"/>
      <c r="P27" s="35"/>
      <c r="Q27" s="85"/>
      <c r="R27" s="464"/>
      <c r="S27" s="465"/>
      <c r="T27" s="466"/>
      <c r="U27" s="467"/>
      <c r="V27" s="420"/>
      <c r="W27" s="421"/>
      <c r="X27" s="101"/>
      <c r="Y27" s="48"/>
      <c r="Z27" s="49"/>
      <c r="AA27" s="102"/>
      <c r="AB27" s="153"/>
      <c r="AC27" s="59"/>
      <c r="AD27" s="60"/>
      <c r="AE27" s="155"/>
      <c r="AF27" s="156"/>
      <c r="AG27" s="156"/>
      <c r="AH27" s="140"/>
      <c r="AI27" s="157">
        <f t="shared" si="1"/>
        <v>2895.39</v>
      </c>
      <c r="AJ27" s="140">
        <f>SUM(D27-AI27)</f>
        <v>54305.61</v>
      </c>
      <c r="AK27" s="87">
        <f t="shared" si="0"/>
        <v>2895.39</v>
      </c>
      <c r="AL27" s="88">
        <f t="shared" ref="AL27" si="11">SUM(D27-AK27)</f>
        <v>54305.61</v>
      </c>
    </row>
    <row r="28" spans="2:38" ht="15.75" x14ac:dyDescent="0.25">
      <c r="B28" s="415"/>
      <c r="C28" s="403"/>
      <c r="D28" s="417"/>
      <c r="E28" s="422"/>
      <c r="F28" s="423"/>
      <c r="G28" s="428"/>
      <c r="H28" s="429"/>
      <c r="I28" s="422"/>
      <c r="J28" s="423"/>
      <c r="K28" s="46"/>
      <c r="L28" s="428"/>
      <c r="M28" s="429"/>
      <c r="N28" s="57"/>
      <c r="O28" s="148"/>
      <c r="P28" s="56"/>
      <c r="Q28" s="149"/>
      <c r="R28" s="470"/>
      <c r="S28" s="471"/>
      <c r="T28" s="428"/>
      <c r="U28" s="429"/>
      <c r="V28" s="422"/>
      <c r="W28" s="423"/>
      <c r="X28" s="51"/>
      <c r="Y28" s="53"/>
      <c r="Z28" s="54"/>
      <c r="AA28" s="45"/>
      <c r="AB28" s="154"/>
      <c r="AC28" s="113"/>
      <c r="AD28" s="114"/>
      <c r="AE28" s="61"/>
      <c r="AF28" s="62"/>
      <c r="AG28" s="62"/>
      <c r="AH28" s="63"/>
      <c r="AI28" s="95">
        <f t="shared" si="1"/>
        <v>0</v>
      </c>
      <c r="AJ28" s="63">
        <f>SUM(C27-AI28)</f>
        <v>436</v>
      </c>
      <c r="AK28" s="305">
        <f t="shared" si="0"/>
        <v>0</v>
      </c>
      <c r="AL28" s="104">
        <f t="shared" ref="AL28" si="12">SUM(C27-AK28)</f>
        <v>436</v>
      </c>
    </row>
    <row r="29" spans="2:38" ht="15.75" x14ac:dyDescent="0.25">
      <c r="B29" s="414" t="s">
        <v>61</v>
      </c>
      <c r="C29" s="402">
        <v>1425</v>
      </c>
      <c r="D29" s="416">
        <v>183620.94</v>
      </c>
      <c r="E29" s="420">
        <v>1604.23</v>
      </c>
      <c r="F29" s="421"/>
      <c r="G29" s="424">
        <v>1604.23</v>
      </c>
      <c r="H29" s="425"/>
      <c r="I29" s="420">
        <v>1443.92</v>
      </c>
      <c r="J29" s="421"/>
      <c r="K29" s="100"/>
      <c r="L29" s="424">
        <v>1443.92</v>
      </c>
      <c r="M29" s="425"/>
      <c r="N29" s="473"/>
      <c r="O29" s="474"/>
      <c r="P29" s="475"/>
      <c r="Q29" s="476"/>
      <c r="R29" s="464"/>
      <c r="S29" s="465"/>
      <c r="T29" s="48"/>
      <c r="U29" s="49"/>
      <c r="V29" s="79"/>
      <c r="W29" s="48"/>
      <c r="X29" s="48"/>
      <c r="Y29" s="48"/>
      <c r="Z29" s="49"/>
      <c r="AA29" s="82"/>
      <c r="AB29" s="153"/>
      <c r="AC29" s="48"/>
      <c r="AD29" s="49"/>
      <c r="AE29" s="84"/>
      <c r="AF29" s="35"/>
      <c r="AG29" s="35"/>
      <c r="AH29" s="85"/>
      <c r="AI29" s="86">
        <f t="shared" si="1"/>
        <v>3048.15</v>
      </c>
      <c r="AJ29" s="85">
        <f>SUM(D29-AI29)</f>
        <v>180572.79</v>
      </c>
      <c r="AK29" s="87">
        <f t="shared" si="0"/>
        <v>3048.15</v>
      </c>
      <c r="AL29" s="88">
        <f t="shared" ref="AL29" si="13">SUM(D29-AK29)</f>
        <v>180572.79</v>
      </c>
    </row>
    <row r="30" spans="2:38" ht="15.75" x14ac:dyDescent="0.25">
      <c r="B30" s="415"/>
      <c r="C30" s="472"/>
      <c r="D30" s="417"/>
      <c r="E30" s="422"/>
      <c r="F30" s="423"/>
      <c r="G30" s="300"/>
      <c r="H30" s="301"/>
      <c r="I30" s="422"/>
      <c r="J30" s="423"/>
      <c r="K30" s="100"/>
      <c r="L30" s="428"/>
      <c r="M30" s="429"/>
      <c r="N30" s="477"/>
      <c r="O30" s="423"/>
      <c r="P30" s="478"/>
      <c r="Q30" s="479"/>
      <c r="R30" s="468"/>
      <c r="S30" s="469"/>
      <c r="T30" s="53"/>
      <c r="U30" s="49"/>
      <c r="V30" s="45"/>
      <c r="W30" s="51"/>
      <c r="X30" s="51"/>
      <c r="Y30" s="48"/>
      <c r="Z30" s="49"/>
      <c r="AA30" s="45"/>
      <c r="AB30" s="154"/>
      <c r="AC30" s="59"/>
      <c r="AD30" s="60"/>
      <c r="AE30" s="61"/>
      <c r="AF30" s="62"/>
      <c r="AG30" s="62"/>
      <c r="AH30" s="63"/>
      <c r="AI30" s="95">
        <f t="shared" si="1"/>
        <v>0</v>
      </c>
      <c r="AJ30" s="63">
        <f>SUM(C29-AI30)</f>
        <v>1425</v>
      </c>
      <c r="AK30" s="66">
        <f t="shared" si="0"/>
        <v>0</v>
      </c>
      <c r="AL30" s="104">
        <f t="shared" ref="AL30" si="14">SUM(C29-AK30)</f>
        <v>1425</v>
      </c>
    </row>
    <row r="31" spans="2:38" ht="15.75" x14ac:dyDescent="0.25">
      <c r="B31" s="414" t="s">
        <v>63</v>
      </c>
      <c r="C31" s="402">
        <v>545</v>
      </c>
      <c r="D31" s="416">
        <v>138774.69</v>
      </c>
      <c r="E31" s="420">
        <v>124.71</v>
      </c>
      <c r="F31" s="421"/>
      <c r="G31" s="424">
        <v>124.71</v>
      </c>
      <c r="H31" s="425"/>
      <c r="I31" s="420">
        <v>2289.8200000000002</v>
      </c>
      <c r="J31" s="421"/>
      <c r="K31" s="133"/>
      <c r="L31" s="424">
        <v>2289.8200000000002</v>
      </c>
      <c r="M31" s="425"/>
      <c r="N31" s="68"/>
      <c r="O31" s="69"/>
      <c r="P31" s="75"/>
      <c r="Q31" s="76"/>
      <c r="R31" s="464"/>
      <c r="S31" s="465"/>
      <c r="T31" s="466"/>
      <c r="U31" s="467"/>
      <c r="V31" s="420"/>
      <c r="W31" s="421"/>
      <c r="X31" s="158"/>
      <c r="Y31" s="466"/>
      <c r="Z31" s="467"/>
      <c r="AA31" s="82"/>
      <c r="AB31" s="159"/>
      <c r="AC31" s="80"/>
      <c r="AD31" s="81"/>
      <c r="AE31" s="84"/>
      <c r="AF31" s="35"/>
      <c r="AG31" s="35"/>
      <c r="AH31" s="85"/>
      <c r="AI31" s="86">
        <f t="shared" si="1"/>
        <v>2414.5300000000002</v>
      </c>
      <c r="AJ31" s="160">
        <f>SUM(D31-AI31)</f>
        <v>136360.16</v>
      </c>
      <c r="AK31" s="87">
        <f t="shared" si="0"/>
        <v>2414.5300000000002</v>
      </c>
      <c r="AL31" s="88">
        <f t="shared" ref="AL31" si="15">SUM(D31-AK31)</f>
        <v>136360.16</v>
      </c>
    </row>
    <row r="32" spans="2:38" ht="15.75" x14ac:dyDescent="0.25">
      <c r="B32" s="415"/>
      <c r="C32" s="403"/>
      <c r="D32" s="417"/>
      <c r="E32" s="422"/>
      <c r="F32" s="423"/>
      <c r="G32" s="53"/>
      <c r="H32" s="103"/>
      <c r="I32" s="422"/>
      <c r="J32" s="423"/>
      <c r="K32" s="46"/>
      <c r="L32" s="428"/>
      <c r="M32" s="429"/>
      <c r="N32" s="110"/>
      <c r="O32" s="111"/>
      <c r="P32" s="53"/>
      <c r="Q32" s="54"/>
      <c r="R32" s="468"/>
      <c r="S32" s="469"/>
      <c r="T32" s="478"/>
      <c r="U32" s="479"/>
      <c r="V32" s="422"/>
      <c r="W32" s="423"/>
      <c r="X32" s="50"/>
      <c r="Y32" s="428"/>
      <c r="Z32" s="429"/>
      <c r="AA32" s="45"/>
      <c r="AB32" s="162"/>
      <c r="AC32" s="113"/>
      <c r="AD32" s="114"/>
      <c r="AE32" s="61"/>
      <c r="AF32" s="62"/>
      <c r="AG32" s="62"/>
      <c r="AH32" s="63"/>
      <c r="AI32" s="95">
        <f t="shared" si="1"/>
        <v>0</v>
      </c>
      <c r="AJ32" s="63">
        <f>SUM(C31-AI32)</f>
        <v>545</v>
      </c>
      <c r="AK32" s="305">
        <f t="shared" si="0"/>
        <v>0</v>
      </c>
      <c r="AL32" s="104">
        <f t="shared" ref="AL32" si="16">SUM(C31-AK32)</f>
        <v>545</v>
      </c>
    </row>
    <row r="33" spans="1:38" ht="15.75" x14ac:dyDescent="0.25">
      <c r="B33" s="414" t="s">
        <v>64</v>
      </c>
      <c r="C33" s="402">
        <v>248</v>
      </c>
      <c r="D33" s="416">
        <v>66781.84</v>
      </c>
      <c r="E33" s="420">
        <v>1466.19</v>
      </c>
      <c r="F33" s="421"/>
      <c r="G33" s="424">
        <v>1466.19</v>
      </c>
      <c r="H33" s="425"/>
      <c r="I33" s="420">
        <v>7147.05</v>
      </c>
      <c r="J33" s="421"/>
      <c r="K33" s="100"/>
      <c r="L33" s="424">
        <v>7147.05</v>
      </c>
      <c r="M33" s="425"/>
      <c r="N33" s="73"/>
      <c r="O33" s="99"/>
      <c r="P33" s="75"/>
      <c r="Q33" s="76"/>
      <c r="R33" s="464"/>
      <c r="S33" s="465"/>
      <c r="T33" s="466"/>
      <c r="U33" s="467"/>
      <c r="V33" s="420"/>
      <c r="W33" s="421"/>
      <c r="X33" s="109"/>
      <c r="Y33" s="478"/>
      <c r="Z33" s="479"/>
      <c r="AA33" s="102"/>
      <c r="AB33" s="164"/>
      <c r="AC33" s="48"/>
      <c r="AD33" s="49"/>
      <c r="AE33" s="84"/>
      <c r="AF33" s="35"/>
      <c r="AG33" s="35"/>
      <c r="AH33" s="85"/>
      <c r="AI33" s="143">
        <f t="shared" si="1"/>
        <v>8613.24</v>
      </c>
      <c r="AJ33" s="165">
        <f>SUM(D33-AI33)</f>
        <v>58168.6</v>
      </c>
      <c r="AK33" s="166">
        <f t="shared" si="0"/>
        <v>8613.24</v>
      </c>
      <c r="AL33" s="167">
        <f t="shared" ref="AL33" si="17">SUM(D33-AK33)</f>
        <v>58168.6</v>
      </c>
    </row>
    <row r="34" spans="1:38" ht="15.75" x14ac:dyDescent="0.25">
      <c r="B34" s="443"/>
      <c r="C34" s="472"/>
      <c r="D34" s="417"/>
      <c r="E34" s="422"/>
      <c r="F34" s="423"/>
      <c r="G34" s="53"/>
      <c r="H34" s="103"/>
      <c r="I34" s="422"/>
      <c r="J34" s="423"/>
      <c r="K34" s="51"/>
      <c r="L34" s="428"/>
      <c r="M34" s="429"/>
      <c r="N34" s="46"/>
      <c r="O34" s="51"/>
      <c r="P34" s="53"/>
      <c r="Q34" s="54"/>
      <c r="R34" s="468"/>
      <c r="S34" s="469"/>
      <c r="T34" s="176"/>
      <c r="U34" s="54"/>
      <c r="V34" s="422"/>
      <c r="W34" s="423"/>
      <c r="X34" s="50"/>
      <c r="Y34" s="428"/>
      <c r="Z34" s="429"/>
      <c r="AA34" s="45"/>
      <c r="AB34" s="162"/>
      <c r="AC34" s="113"/>
      <c r="AD34" s="114"/>
      <c r="AE34" s="61"/>
      <c r="AF34" s="62"/>
      <c r="AG34" s="62"/>
      <c r="AH34" s="63"/>
      <c r="AI34" s="95">
        <f t="shared" si="1"/>
        <v>0</v>
      </c>
      <c r="AJ34" s="63">
        <f>SUM(C33-AI34)</f>
        <v>248</v>
      </c>
      <c r="AK34" s="305">
        <f t="shared" si="0"/>
        <v>0</v>
      </c>
      <c r="AL34" s="104">
        <f t="shared" ref="AL34" si="18">SUM(C33-AK34)</f>
        <v>248</v>
      </c>
    </row>
    <row r="35" spans="1:38" ht="8.25" customHeight="1" x14ac:dyDescent="0.25">
      <c r="B35" s="480" t="s">
        <v>65</v>
      </c>
      <c r="C35" s="402"/>
      <c r="D35" s="416"/>
      <c r="E35" s="101"/>
      <c r="F35" s="101"/>
      <c r="G35" s="48"/>
      <c r="H35" s="79"/>
      <c r="I35" s="102"/>
      <c r="J35" s="100"/>
      <c r="K35" s="106"/>
      <c r="L35" s="117"/>
      <c r="M35" s="118"/>
      <c r="N35" s="151"/>
      <c r="O35" s="152"/>
      <c r="P35" s="75"/>
      <c r="Q35" s="118"/>
      <c r="R35" s="98"/>
      <c r="S35" s="99"/>
      <c r="T35" s="80"/>
      <c r="U35" s="49"/>
      <c r="V35" s="68"/>
      <c r="W35" s="69"/>
      <c r="X35" s="35"/>
      <c r="Y35" s="80"/>
      <c r="Z35" s="81"/>
      <c r="AA35" s="86"/>
      <c r="AB35" s="168"/>
      <c r="AC35" s="48"/>
      <c r="AD35" s="49"/>
      <c r="AE35" s="84"/>
      <c r="AF35" s="35"/>
      <c r="AG35" s="35"/>
      <c r="AH35" s="85"/>
      <c r="AI35" s="169"/>
      <c r="AJ35" s="85"/>
      <c r="AK35" s="87"/>
      <c r="AL35" s="88"/>
    </row>
    <row r="36" spans="1:38" ht="11.25" customHeight="1" x14ac:dyDescent="0.25">
      <c r="B36" s="481"/>
      <c r="C36" s="403"/>
      <c r="D36" s="417"/>
      <c r="E36" s="51"/>
      <c r="F36" s="51"/>
      <c r="G36" s="120"/>
      <c r="H36" s="121"/>
      <c r="I36" s="45"/>
      <c r="J36" s="46"/>
      <c r="K36" s="47"/>
      <c r="L36" s="53"/>
      <c r="M36" s="54"/>
      <c r="N36" s="110"/>
      <c r="O36" s="111"/>
      <c r="P36" s="53"/>
      <c r="Q36" s="54"/>
      <c r="R36" s="297"/>
      <c r="S36" s="175"/>
      <c r="T36" s="53"/>
      <c r="U36" s="54"/>
      <c r="V36" s="110"/>
      <c r="W36" s="111"/>
      <c r="X36" s="56"/>
      <c r="Y36" s="53"/>
      <c r="Z36" s="54"/>
      <c r="AA36" s="57"/>
      <c r="AB36" s="170"/>
      <c r="AC36" s="123"/>
      <c r="AD36" s="124"/>
      <c r="AE36" s="125"/>
      <c r="AF36" s="126"/>
      <c r="AG36" s="126"/>
      <c r="AH36" s="127"/>
      <c r="AI36" s="128"/>
      <c r="AJ36" s="127"/>
      <c r="AK36" s="129"/>
      <c r="AL36" s="104"/>
    </row>
    <row r="37" spans="1:38" ht="15.75" x14ac:dyDescent="0.25">
      <c r="B37" s="414" t="s">
        <v>66</v>
      </c>
      <c r="C37" s="402">
        <v>2</v>
      </c>
      <c r="D37" s="416">
        <v>236.9</v>
      </c>
      <c r="E37" s="163"/>
      <c r="F37" s="80"/>
      <c r="G37" s="75"/>
      <c r="H37" s="150"/>
      <c r="I37" s="82"/>
      <c r="J37" s="48"/>
      <c r="K37" s="100"/>
      <c r="L37" s="75"/>
      <c r="M37" s="76"/>
      <c r="N37" s="73"/>
      <c r="O37" s="99"/>
      <c r="P37" s="75"/>
      <c r="Q37" s="76"/>
      <c r="R37" s="171"/>
      <c r="S37" s="172"/>
      <c r="T37" s="173"/>
      <c r="U37" s="81"/>
      <c r="V37" s="420"/>
      <c r="W37" s="421"/>
      <c r="X37" s="109"/>
      <c r="Y37" s="478"/>
      <c r="Z37" s="479"/>
      <c r="AA37" s="420"/>
      <c r="AB37" s="421"/>
      <c r="AC37" s="466"/>
      <c r="AD37" s="467"/>
      <c r="AE37" s="84"/>
      <c r="AF37" s="35"/>
      <c r="AG37" s="35"/>
      <c r="AH37" s="85"/>
      <c r="AI37" s="86">
        <f t="shared" si="1"/>
        <v>0</v>
      </c>
      <c r="AJ37" s="85">
        <f>SUM(D37-AI37)</f>
        <v>236.9</v>
      </c>
      <c r="AK37" s="87">
        <f t="shared" si="0"/>
        <v>0</v>
      </c>
      <c r="AL37" s="88">
        <f t="shared" ref="AL37" si="19">SUM(D37-AK37)</f>
        <v>236.9</v>
      </c>
    </row>
    <row r="38" spans="1:38" ht="15.75" x14ac:dyDescent="0.25">
      <c r="B38" s="484"/>
      <c r="C38" s="472"/>
      <c r="D38" s="417"/>
      <c r="E38" s="82"/>
      <c r="F38" s="48"/>
      <c r="G38" s="48"/>
      <c r="H38" s="79"/>
      <c r="I38" s="110"/>
      <c r="J38" s="53"/>
      <c r="K38" s="51"/>
      <c r="L38" s="53"/>
      <c r="M38" s="54"/>
      <c r="N38" s="46"/>
      <c r="O38" s="51"/>
      <c r="P38" s="48"/>
      <c r="Q38" s="49"/>
      <c r="R38" s="174"/>
      <c r="S38" s="175"/>
      <c r="T38" s="176"/>
      <c r="U38" s="54"/>
      <c r="V38" s="422"/>
      <c r="W38" s="423"/>
      <c r="X38" s="50"/>
      <c r="Y38" s="428"/>
      <c r="Z38" s="429"/>
      <c r="AA38" s="422"/>
      <c r="AB38" s="423"/>
      <c r="AC38" s="482"/>
      <c r="AD38" s="483"/>
      <c r="AE38" s="61"/>
      <c r="AF38" s="62"/>
      <c r="AG38" s="62"/>
      <c r="AH38" s="63"/>
      <c r="AI38" s="95">
        <f t="shared" si="1"/>
        <v>0</v>
      </c>
      <c r="AJ38" s="63">
        <f>SUM(C37-AI38)</f>
        <v>2</v>
      </c>
      <c r="AK38" s="305">
        <f t="shared" si="0"/>
        <v>0</v>
      </c>
      <c r="AL38" s="104">
        <f t="shared" ref="AL38" si="20">SUM(C37-AK38)</f>
        <v>2</v>
      </c>
    </row>
    <row r="39" spans="1:38" ht="15.75" x14ac:dyDescent="0.25">
      <c r="B39" s="414" t="s">
        <v>67</v>
      </c>
      <c r="C39" s="402">
        <v>11</v>
      </c>
      <c r="D39" s="416">
        <v>2059.09</v>
      </c>
      <c r="E39" s="163"/>
      <c r="F39" s="80"/>
      <c r="G39" s="75"/>
      <c r="H39" s="150"/>
      <c r="I39" s="163"/>
      <c r="J39" s="80"/>
      <c r="K39" s="133"/>
      <c r="L39" s="75"/>
      <c r="M39" s="76"/>
      <c r="N39" s="133"/>
      <c r="O39" s="178"/>
      <c r="P39" s="150"/>
      <c r="Q39" s="179"/>
      <c r="R39" s="180"/>
      <c r="S39" s="178"/>
      <c r="T39" s="69"/>
      <c r="U39" s="81"/>
      <c r="V39" s="68"/>
      <c r="W39" s="69"/>
      <c r="X39" s="73"/>
      <c r="Y39" s="80"/>
      <c r="Z39" s="81"/>
      <c r="AA39" s="420"/>
      <c r="AB39" s="421"/>
      <c r="AC39" s="489"/>
      <c r="AD39" s="467"/>
      <c r="AE39" s="181"/>
      <c r="AF39" s="145"/>
      <c r="AG39" s="145"/>
      <c r="AH39" s="165"/>
      <c r="AI39" s="86">
        <f t="shared" si="1"/>
        <v>0</v>
      </c>
      <c r="AJ39" s="85">
        <f>SUM(D39-AI39)</f>
        <v>2059.09</v>
      </c>
      <c r="AK39" s="87">
        <f t="shared" si="0"/>
        <v>0</v>
      </c>
      <c r="AL39" s="88">
        <f t="shared" ref="AL39" si="21">SUM(D39-AK39)</f>
        <v>2059.09</v>
      </c>
    </row>
    <row r="40" spans="1:38" ht="15.75" x14ac:dyDescent="0.25">
      <c r="B40" s="415"/>
      <c r="C40" s="403"/>
      <c r="D40" s="417"/>
      <c r="E40" s="110"/>
      <c r="F40" s="53"/>
      <c r="G40" s="53"/>
      <c r="H40" s="103"/>
      <c r="I40" s="161"/>
      <c r="J40" s="53"/>
      <c r="K40" s="46"/>
      <c r="L40" s="53"/>
      <c r="M40" s="54"/>
      <c r="N40" s="46"/>
      <c r="O40" s="51"/>
      <c r="P40" s="103"/>
      <c r="Q40" s="182"/>
      <c r="R40" s="183"/>
      <c r="S40" s="51"/>
      <c r="T40" s="53"/>
      <c r="U40" s="54"/>
      <c r="V40" s="110"/>
      <c r="W40" s="111"/>
      <c r="X40" s="50"/>
      <c r="Y40" s="53"/>
      <c r="Z40" s="54"/>
      <c r="AA40" s="422"/>
      <c r="AB40" s="423"/>
      <c r="AC40" s="490"/>
      <c r="AD40" s="483"/>
      <c r="AE40" s="61"/>
      <c r="AF40" s="62"/>
      <c r="AG40" s="62"/>
      <c r="AH40" s="63"/>
      <c r="AI40" s="95">
        <f t="shared" si="1"/>
        <v>0</v>
      </c>
      <c r="AJ40" s="63">
        <f>SUM(C39-AI40)</f>
        <v>11</v>
      </c>
      <c r="AK40" s="305">
        <f t="shared" si="0"/>
        <v>0</v>
      </c>
      <c r="AL40" s="104">
        <f t="shared" ref="AL40" si="22">SUM(C39-AK40)</f>
        <v>11</v>
      </c>
    </row>
    <row r="41" spans="1:38" ht="15.75" x14ac:dyDescent="0.25">
      <c r="B41" s="484" t="s">
        <v>68</v>
      </c>
      <c r="C41" s="402">
        <v>215</v>
      </c>
      <c r="D41" s="416">
        <v>31412.85</v>
      </c>
      <c r="E41" s="184"/>
      <c r="F41" s="80"/>
      <c r="G41" s="48"/>
      <c r="H41" s="79"/>
      <c r="I41" s="184"/>
      <c r="J41" s="48"/>
      <c r="K41" s="100"/>
      <c r="L41" s="48"/>
      <c r="M41" s="49"/>
      <c r="N41" s="100"/>
      <c r="O41" s="101"/>
      <c r="P41" s="79"/>
      <c r="Q41" s="185"/>
      <c r="R41" s="186"/>
      <c r="S41" s="101"/>
      <c r="T41" s="48"/>
      <c r="U41" s="49"/>
      <c r="V41" s="84"/>
      <c r="W41" s="145"/>
      <c r="X41" s="100"/>
      <c r="Y41" s="145"/>
      <c r="Z41" s="85"/>
      <c r="AA41" s="485"/>
      <c r="AB41" s="486"/>
      <c r="AC41" s="487"/>
      <c r="AD41" s="488"/>
      <c r="AE41" s="155"/>
      <c r="AF41" s="187"/>
      <c r="AG41" s="187"/>
      <c r="AH41" s="140"/>
      <c r="AI41" s="188"/>
      <c r="AJ41" s="140"/>
      <c r="AK41" s="166"/>
      <c r="AL41" s="88"/>
    </row>
    <row r="42" spans="1:38" ht="15.75" x14ac:dyDescent="0.25">
      <c r="B42" s="415"/>
      <c r="C42" s="403"/>
      <c r="D42" s="417"/>
      <c r="E42" s="184"/>
      <c r="F42" s="48"/>
      <c r="G42" s="48"/>
      <c r="H42" s="79"/>
      <c r="I42" s="184"/>
      <c r="J42" s="48"/>
      <c r="K42" s="100"/>
      <c r="L42" s="48"/>
      <c r="M42" s="49"/>
      <c r="N42" s="100"/>
      <c r="O42" s="101"/>
      <c r="P42" s="79"/>
      <c r="Q42" s="185"/>
      <c r="R42" s="186"/>
      <c r="S42" s="101"/>
      <c r="T42" s="48"/>
      <c r="U42" s="49"/>
      <c r="V42" s="84"/>
      <c r="W42" s="35"/>
      <c r="X42" s="100"/>
      <c r="Y42" s="35"/>
      <c r="Z42" s="85"/>
      <c r="AA42" s="422"/>
      <c r="AB42" s="423"/>
      <c r="AC42" s="482"/>
      <c r="AD42" s="483"/>
      <c r="AE42" s="155"/>
      <c r="AF42" s="156"/>
      <c r="AG42" s="156"/>
      <c r="AH42" s="140"/>
      <c r="AI42" s="95"/>
      <c r="AJ42" s="140"/>
      <c r="AK42" s="87"/>
      <c r="AL42" s="88"/>
    </row>
    <row r="43" spans="1:38" x14ac:dyDescent="0.25">
      <c r="A43" s="189"/>
      <c r="B43" s="414" t="s">
        <v>69</v>
      </c>
      <c r="C43" s="493">
        <v>151</v>
      </c>
      <c r="D43" s="495">
        <v>37239.15</v>
      </c>
      <c r="E43" s="190"/>
      <c r="F43" s="191"/>
      <c r="G43" s="191"/>
      <c r="H43" s="192"/>
      <c r="I43" s="190"/>
      <c r="J43" s="191"/>
      <c r="K43" s="193"/>
      <c r="L43" s="191"/>
      <c r="M43" s="192"/>
      <c r="N43" s="193"/>
      <c r="O43" s="191"/>
      <c r="P43" s="193"/>
      <c r="Q43" s="194"/>
      <c r="R43" s="190"/>
      <c r="S43" s="191"/>
      <c r="T43" s="191"/>
      <c r="U43" s="192"/>
      <c r="V43" s="190"/>
      <c r="W43" s="191"/>
      <c r="X43" s="193"/>
      <c r="Y43" s="191"/>
      <c r="Z43" s="192"/>
      <c r="AA43" s="190"/>
      <c r="AB43" s="191"/>
      <c r="AC43" s="191"/>
      <c r="AD43" s="192"/>
      <c r="AE43" s="190"/>
      <c r="AF43" s="191"/>
      <c r="AG43" s="191"/>
      <c r="AH43" s="192"/>
      <c r="AI43" s="195">
        <f t="shared" si="1"/>
        <v>0</v>
      </c>
      <c r="AJ43" s="192">
        <f>SUM(D43-AI43)</f>
        <v>37239.15</v>
      </c>
      <c r="AK43" s="306">
        <f t="shared" si="0"/>
        <v>0</v>
      </c>
      <c r="AL43" s="192">
        <f t="shared" ref="AL43" si="23">SUM(D43-AK43)</f>
        <v>37239.15</v>
      </c>
    </row>
    <row r="44" spans="1:38" x14ac:dyDescent="0.25">
      <c r="A44" s="196"/>
      <c r="B44" s="415"/>
      <c r="C44" s="494"/>
      <c r="D44" s="496"/>
      <c r="E44" s="197"/>
      <c r="F44" s="198"/>
      <c r="G44" s="198"/>
      <c r="H44" s="199"/>
      <c r="I44" s="197"/>
      <c r="J44" s="198"/>
      <c r="K44" s="200"/>
      <c r="L44" s="198"/>
      <c r="M44" s="199"/>
      <c r="N44" s="200"/>
      <c r="O44" s="198"/>
      <c r="P44" s="200"/>
      <c r="Q44" s="201"/>
      <c r="R44" s="197"/>
      <c r="S44" s="198"/>
      <c r="T44" s="198"/>
      <c r="U44" s="199"/>
      <c r="V44" s="197"/>
      <c r="W44" s="198"/>
      <c r="X44" s="200"/>
      <c r="Y44" s="198"/>
      <c r="Z44" s="199"/>
      <c r="AA44" s="197"/>
      <c r="AB44" s="198"/>
      <c r="AC44" s="198"/>
      <c r="AD44" s="199"/>
      <c r="AE44" s="197"/>
      <c r="AF44" s="198"/>
      <c r="AG44" s="198"/>
      <c r="AH44" s="199"/>
      <c r="AI44" s="202">
        <f t="shared" si="1"/>
        <v>0</v>
      </c>
      <c r="AJ44" s="199">
        <f>SUM(C43-AI44)</f>
        <v>151</v>
      </c>
      <c r="AK44" s="307">
        <f t="shared" si="0"/>
        <v>0</v>
      </c>
      <c r="AL44" s="199">
        <f t="shared" ref="AL44" si="24">SUM(C43-AK44)</f>
        <v>151</v>
      </c>
    </row>
    <row r="45" spans="1:38" ht="15.75" x14ac:dyDescent="0.25">
      <c r="B45" s="484" t="s">
        <v>70</v>
      </c>
      <c r="C45" s="472">
        <v>363</v>
      </c>
      <c r="D45" s="497">
        <v>63734.6</v>
      </c>
      <c r="E45" s="158"/>
      <c r="F45" s="48"/>
      <c r="G45" s="48"/>
      <c r="H45" s="79"/>
      <c r="I45" s="82"/>
      <c r="J45" s="79"/>
      <c r="K45" s="106"/>
      <c r="L45" s="48"/>
      <c r="M45" s="49"/>
      <c r="N45" s="109"/>
      <c r="O45" s="109"/>
      <c r="P45" s="48"/>
      <c r="Q45" s="49"/>
      <c r="R45" s="203"/>
      <c r="S45" s="109"/>
      <c r="T45" s="48"/>
      <c r="U45" s="49"/>
      <c r="V45" s="86"/>
      <c r="W45" s="144"/>
      <c r="X45" s="109"/>
      <c r="Y45" s="35"/>
      <c r="Z45" s="85"/>
      <c r="AA45" s="491"/>
      <c r="AB45" s="492"/>
      <c r="AC45" s="205"/>
      <c r="AD45" s="140"/>
      <c r="AE45" s="155"/>
      <c r="AF45" s="156"/>
      <c r="AG45" s="156"/>
      <c r="AH45" s="140"/>
      <c r="AI45" s="157">
        <f t="shared" si="1"/>
        <v>0</v>
      </c>
      <c r="AJ45" s="140">
        <f>SUM(D45-AI45)</f>
        <v>63734.6</v>
      </c>
      <c r="AK45" s="87">
        <f t="shared" si="0"/>
        <v>0</v>
      </c>
      <c r="AL45" s="88">
        <f t="shared" ref="AL45" si="25">SUM(D45-AK45)</f>
        <v>63734.6</v>
      </c>
    </row>
    <row r="46" spans="1:38" ht="15.75" x14ac:dyDescent="0.25">
      <c r="B46" s="415"/>
      <c r="C46" s="403"/>
      <c r="D46" s="417"/>
      <c r="E46" s="111"/>
      <c r="F46" s="53"/>
      <c r="G46" s="53"/>
      <c r="H46" s="103"/>
      <c r="I46" s="110"/>
      <c r="J46" s="103"/>
      <c r="K46" s="47"/>
      <c r="L46" s="53"/>
      <c r="M46" s="54"/>
      <c r="N46" s="50"/>
      <c r="O46" s="50"/>
      <c r="P46" s="53"/>
      <c r="Q46" s="54"/>
      <c r="R46" s="206"/>
      <c r="S46" s="50"/>
      <c r="T46" s="53"/>
      <c r="U46" s="54"/>
      <c r="V46" s="57"/>
      <c r="W46" s="148"/>
      <c r="X46" s="50"/>
      <c r="Y46" s="56"/>
      <c r="Z46" s="149"/>
      <c r="AA46" s="422"/>
      <c r="AB46" s="423"/>
      <c r="AC46" s="207"/>
      <c r="AD46" s="63"/>
      <c r="AE46" s="61"/>
      <c r="AF46" s="62"/>
      <c r="AG46" s="62"/>
      <c r="AH46" s="63"/>
      <c r="AI46" s="95">
        <f t="shared" si="1"/>
        <v>0</v>
      </c>
      <c r="AJ46" s="63">
        <f>SUM(C45-AI46)</f>
        <v>363</v>
      </c>
      <c r="AK46" s="305">
        <f t="shared" si="0"/>
        <v>0</v>
      </c>
      <c r="AL46" s="104">
        <f t="shared" ref="AL46" si="26">SUM(C45-AK46)</f>
        <v>363</v>
      </c>
    </row>
    <row r="47" spans="1:38" ht="15.75" x14ac:dyDescent="0.25">
      <c r="B47" s="414" t="s">
        <v>71</v>
      </c>
      <c r="C47" s="402">
        <v>39</v>
      </c>
      <c r="D47" s="416">
        <v>17114.71</v>
      </c>
      <c r="E47" s="158"/>
      <c r="F47" s="48"/>
      <c r="G47" s="48"/>
      <c r="H47" s="79"/>
      <c r="I47" s="82"/>
      <c r="J47" s="79"/>
      <c r="K47" s="106"/>
      <c r="L47" s="48"/>
      <c r="M47" s="49"/>
      <c r="N47" s="109"/>
      <c r="O47" s="109"/>
      <c r="P47" s="48"/>
      <c r="Q47" s="49"/>
      <c r="R47" s="203"/>
      <c r="S47" s="109"/>
      <c r="T47" s="48"/>
      <c r="U47" s="49"/>
      <c r="V47" s="86"/>
      <c r="W47" s="144"/>
      <c r="X47" s="109"/>
      <c r="Y47" s="35"/>
      <c r="Z47" s="85"/>
      <c r="AA47" s="430"/>
      <c r="AB47" s="431"/>
      <c r="AC47" s="205"/>
      <c r="AD47" s="140"/>
      <c r="AE47" s="155"/>
      <c r="AF47" s="156"/>
      <c r="AG47" s="156"/>
      <c r="AH47" s="140"/>
      <c r="AI47" s="157">
        <f t="shared" si="1"/>
        <v>0</v>
      </c>
      <c r="AJ47" s="140">
        <f>SUM(D47-AI47)</f>
        <v>17114.71</v>
      </c>
      <c r="AK47" s="87">
        <f t="shared" si="0"/>
        <v>0</v>
      </c>
      <c r="AL47" s="88">
        <f t="shared" ref="AL47" si="27">SUM(D47-AK47)</f>
        <v>17114.71</v>
      </c>
    </row>
    <row r="48" spans="1:38" ht="15.75" x14ac:dyDescent="0.25">
      <c r="B48" s="415"/>
      <c r="C48" s="403"/>
      <c r="D48" s="417"/>
      <c r="E48" s="158"/>
      <c r="F48" s="48"/>
      <c r="G48" s="48"/>
      <c r="H48" s="79"/>
      <c r="I48" s="82"/>
      <c r="J48" s="79"/>
      <c r="K48" s="106"/>
      <c r="L48" s="48"/>
      <c r="M48" s="49"/>
      <c r="N48" s="50"/>
      <c r="O48" s="109"/>
      <c r="P48" s="48"/>
      <c r="Q48" s="49"/>
      <c r="R48" s="206"/>
      <c r="S48" s="109"/>
      <c r="T48" s="53"/>
      <c r="U48" s="49"/>
      <c r="V48" s="57"/>
      <c r="W48" s="148"/>
      <c r="X48" s="50"/>
      <c r="Y48" s="56"/>
      <c r="Z48" s="149"/>
      <c r="AA48" s="422"/>
      <c r="AB48" s="423"/>
      <c r="AC48" s="207"/>
      <c r="AD48" s="63"/>
      <c r="AE48" s="61"/>
      <c r="AF48" s="62"/>
      <c r="AG48" s="62"/>
      <c r="AH48" s="63"/>
      <c r="AI48" s="95">
        <f t="shared" si="1"/>
        <v>0</v>
      </c>
      <c r="AJ48" s="63">
        <f>SUM(C47-AI48)</f>
        <v>39</v>
      </c>
      <c r="AK48" s="305">
        <f t="shared" si="0"/>
        <v>0</v>
      </c>
      <c r="AL48" s="104">
        <f t="shared" ref="AL48" si="28">SUM(C47-AK48)</f>
        <v>39</v>
      </c>
    </row>
    <row r="49" spans="2:38" ht="15.75" customHeight="1" x14ac:dyDescent="0.25">
      <c r="B49" s="414" t="s">
        <v>72</v>
      </c>
      <c r="C49" s="402">
        <v>5</v>
      </c>
      <c r="D49" s="416">
        <v>864.16</v>
      </c>
      <c r="E49" s="420">
        <v>679.08</v>
      </c>
      <c r="F49" s="421"/>
      <c r="G49" s="426">
        <v>679.08</v>
      </c>
      <c r="H49" s="427"/>
      <c r="I49" s="430">
        <v>185.08</v>
      </c>
      <c r="J49" s="431"/>
      <c r="K49" s="72"/>
      <c r="L49" s="424">
        <v>185.08</v>
      </c>
      <c r="M49" s="425"/>
      <c r="N49" s="73"/>
      <c r="O49" s="74"/>
      <c r="P49" s="75"/>
      <c r="Q49" s="76"/>
      <c r="R49" s="208"/>
      <c r="S49" s="209"/>
      <c r="T49" s="210"/>
      <c r="U49" s="76"/>
      <c r="V49" s="430"/>
      <c r="W49" s="504"/>
      <c r="X49" s="48"/>
      <c r="Y49" s="478"/>
      <c r="Z49" s="479"/>
      <c r="AA49" s="491"/>
      <c r="AB49" s="492"/>
      <c r="AC49" s="478"/>
      <c r="AD49" s="479"/>
      <c r="AE49" s="84"/>
      <c r="AF49" s="35"/>
      <c r="AG49" s="35"/>
      <c r="AH49" s="85"/>
      <c r="AI49" s="86">
        <f t="shared" si="1"/>
        <v>864.16000000000008</v>
      </c>
      <c r="AJ49" s="160">
        <f>SUM(D49-AI49)</f>
        <v>-1.1368683772161603E-13</v>
      </c>
      <c r="AK49" s="87">
        <f t="shared" si="0"/>
        <v>864.16000000000008</v>
      </c>
      <c r="AL49" s="304">
        <f>SUM(D49-AK49)</f>
        <v>-1.1368683772161603E-13</v>
      </c>
    </row>
    <row r="50" spans="2:38" ht="15.75" x14ac:dyDescent="0.25">
      <c r="B50" s="484"/>
      <c r="C50" s="403"/>
      <c r="D50" s="417"/>
      <c r="E50" s="410"/>
      <c r="F50" s="411"/>
      <c r="G50" s="412"/>
      <c r="H50" s="413"/>
      <c r="I50" s="422"/>
      <c r="J50" s="423"/>
      <c r="K50" s="51"/>
      <c r="L50" s="418"/>
      <c r="M50" s="419"/>
      <c r="N50" s="50"/>
      <c r="O50" s="51"/>
      <c r="P50" s="53"/>
      <c r="Q50" s="54"/>
      <c r="R50" s="174"/>
      <c r="S50" s="175"/>
      <c r="T50" s="176"/>
      <c r="U50" s="54"/>
      <c r="V50" s="422"/>
      <c r="W50" s="423"/>
      <c r="X50" s="51"/>
      <c r="Y50" s="428"/>
      <c r="Z50" s="429"/>
      <c r="AA50" s="422"/>
      <c r="AB50" s="423"/>
      <c r="AC50" s="498"/>
      <c r="AD50" s="499"/>
      <c r="AE50" s="216"/>
      <c r="AF50" s="217"/>
      <c r="AG50" s="217"/>
      <c r="AH50" s="218"/>
      <c r="AI50" s="219">
        <f t="shared" si="1"/>
        <v>0</v>
      </c>
      <c r="AJ50" s="303"/>
      <c r="AK50" s="305">
        <f t="shared" si="0"/>
        <v>0</v>
      </c>
      <c r="AL50" s="104">
        <f t="shared" ref="AL50" si="29">SUM(C49-AK50)</f>
        <v>5</v>
      </c>
    </row>
    <row r="51" spans="2:38" ht="15.75" customHeight="1" x14ac:dyDescent="0.25">
      <c r="B51" s="414" t="s">
        <v>73</v>
      </c>
      <c r="C51" s="402">
        <v>104</v>
      </c>
      <c r="D51" s="416">
        <v>19876.96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09"/>
      <c r="O51" s="101"/>
      <c r="P51" s="35"/>
      <c r="Q51" s="85"/>
      <c r="R51" s="500"/>
      <c r="S51" s="501"/>
      <c r="T51" s="502"/>
      <c r="U51" s="503"/>
      <c r="V51" s="430"/>
      <c r="W51" s="431"/>
      <c r="X51" s="101"/>
      <c r="Y51" s="466"/>
      <c r="Z51" s="467"/>
      <c r="AA51" s="420"/>
      <c r="AB51" s="421"/>
      <c r="AC51" s="505"/>
      <c r="AD51" s="506"/>
      <c r="AE51" s="225"/>
      <c r="AF51" s="226"/>
      <c r="AG51" s="226"/>
      <c r="AH51" s="227"/>
      <c r="AI51" s="228">
        <f t="shared" si="1"/>
        <v>0</v>
      </c>
      <c r="AJ51" s="227">
        <f>SUM(D51-AI51)</f>
        <v>19876.96</v>
      </c>
      <c r="AK51" s="87">
        <f t="shared" si="0"/>
        <v>0</v>
      </c>
      <c r="AL51" s="88">
        <f t="shared" ref="AL51" si="30">SUM(D51-AK51)</f>
        <v>19876.96</v>
      </c>
    </row>
    <row r="52" spans="2:38" ht="15.75" x14ac:dyDescent="0.25">
      <c r="B52" s="415"/>
      <c r="C52" s="403"/>
      <c r="D52" s="417"/>
      <c r="E52" s="211"/>
      <c r="F52" s="212"/>
      <c r="G52" s="229"/>
      <c r="H52" s="230"/>
      <c r="I52" s="45"/>
      <c r="J52" s="50"/>
      <c r="K52" s="51"/>
      <c r="L52" s="212"/>
      <c r="M52" s="231"/>
      <c r="N52" s="50"/>
      <c r="O52" s="51"/>
      <c r="P52" s="56"/>
      <c r="Q52" s="149"/>
      <c r="R52" s="468"/>
      <c r="S52" s="469"/>
      <c r="T52" s="428"/>
      <c r="U52" s="429"/>
      <c r="V52" s="422"/>
      <c r="W52" s="423"/>
      <c r="X52" s="51"/>
      <c r="Y52" s="428"/>
      <c r="Z52" s="429"/>
      <c r="AA52" s="422"/>
      <c r="AB52" s="423"/>
      <c r="AC52" s="498"/>
      <c r="AD52" s="499"/>
      <c r="AE52" s="216"/>
      <c r="AF52" s="217"/>
      <c r="AG52" s="217"/>
      <c r="AH52" s="218"/>
      <c r="AI52" s="219">
        <f t="shared" si="1"/>
        <v>0</v>
      </c>
      <c r="AJ52" s="218">
        <f>SUM(C51-AI52)</f>
        <v>104</v>
      </c>
      <c r="AK52" s="305">
        <f t="shared" si="0"/>
        <v>0</v>
      </c>
      <c r="AL52" s="104">
        <f t="shared" ref="AL52" si="31">SUM(C51-AK52)</f>
        <v>104</v>
      </c>
    </row>
    <row r="53" spans="2:38" ht="15.75" customHeight="1" x14ac:dyDescent="0.25">
      <c r="B53" s="484" t="s">
        <v>74</v>
      </c>
      <c r="C53" s="402">
        <v>264</v>
      </c>
      <c r="D53" s="416">
        <v>37871.1</v>
      </c>
      <c r="E53" s="406">
        <v>3305.36</v>
      </c>
      <c r="F53" s="407"/>
      <c r="G53" s="408">
        <v>3305.36</v>
      </c>
      <c r="H53" s="409"/>
      <c r="I53" s="420">
        <v>2938.9</v>
      </c>
      <c r="J53" s="421"/>
      <c r="K53" s="101"/>
      <c r="L53" s="408">
        <v>2938.9</v>
      </c>
      <c r="M53" s="409"/>
      <c r="N53" s="109"/>
      <c r="O53" s="101"/>
      <c r="P53" s="35"/>
      <c r="Q53" s="85"/>
      <c r="R53" s="180"/>
      <c r="S53" s="99"/>
      <c r="T53" s="173"/>
      <c r="U53" s="81"/>
      <c r="V53" s="420"/>
      <c r="W53" s="421"/>
      <c r="X53" s="101"/>
      <c r="Y53" s="466"/>
      <c r="Z53" s="467"/>
      <c r="AA53" s="420"/>
      <c r="AB53" s="421"/>
      <c r="AC53" s="505"/>
      <c r="AD53" s="506"/>
      <c r="AE53" s="225"/>
      <c r="AF53" s="226"/>
      <c r="AG53" s="226"/>
      <c r="AH53" s="227"/>
      <c r="AI53" s="228">
        <f t="shared" si="1"/>
        <v>6244.26</v>
      </c>
      <c r="AJ53" s="227">
        <f>SUM(D53-AI53)</f>
        <v>31626.839999999997</v>
      </c>
      <c r="AK53" s="87">
        <f t="shared" si="0"/>
        <v>6244.26</v>
      </c>
      <c r="AL53" s="88">
        <f t="shared" ref="AL53" si="32">SUM(D53-AK53)</f>
        <v>31626.839999999997</v>
      </c>
    </row>
    <row r="54" spans="2:38" ht="15.75" x14ac:dyDescent="0.25">
      <c r="B54" s="415"/>
      <c r="C54" s="403"/>
      <c r="D54" s="417"/>
      <c r="E54" s="410"/>
      <c r="F54" s="411"/>
      <c r="G54" s="412"/>
      <c r="H54" s="413"/>
      <c r="I54" s="422"/>
      <c r="J54" s="423"/>
      <c r="K54" s="51"/>
      <c r="L54" s="418"/>
      <c r="M54" s="419"/>
      <c r="N54" s="50"/>
      <c r="O54" s="51"/>
      <c r="P54" s="56"/>
      <c r="Q54" s="149"/>
      <c r="R54" s="174"/>
      <c r="S54" s="175"/>
      <c r="T54" s="176"/>
      <c r="U54" s="54"/>
      <c r="V54" s="422"/>
      <c r="W54" s="423"/>
      <c r="X54" s="51"/>
      <c r="Y54" s="428"/>
      <c r="Z54" s="429"/>
      <c r="AA54" s="422"/>
      <c r="AB54" s="423"/>
      <c r="AC54" s="498"/>
      <c r="AD54" s="499"/>
      <c r="AE54" s="216"/>
      <c r="AF54" s="217"/>
      <c r="AG54" s="217"/>
      <c r="AH54" s="218"/>
      <c r="AI54" s="219">
        <f t="shared" si="1"/>
        <v>0</v>
      </c>
      <c r="AJ54" s="218">
        <f>SUM(C53-AI54)</f>
        <v>264</v>
      </c>
      <c r="AK54" s="305">
        <f t="shared" si="0"/>
        <v>0</v>
      </c>
      <c r="AL54" s="104">
        <f t="shared" ref="AL54" si="33">SUM(C53-AK54)</f>
        <v>264</v>
      </c>
    </row>
    <row r="55" spans="2:38" ht="15.75" customHeight="1" x14ac:dyDescent="0.25">
      <c r="B55" s="414" t="s">
        <v>75</v>
      </c>
      <c r="C55" s="402">
        <v>143</v>
      </c>
      <c r="D55" s="416">
        <v>44553.279999999999</v>
      </c>
      <c r="E55" s="220"/>
      <c r="F55" s="221"/>
      <c r="G55" s="222"/>
      <c r="H55" s="223"/>
      <c r="I55" s="420">
        <v>15597.66</v>
      </c>
      <c r="J55" s="421"/>
      <c r="K55" s="101"/>
      <c r="L55" s="408">
        <v>15597.66</v>
      </c>
      <c r="M55" s="409"/>
      <c r="N55" s="68"/>
      <c r="O55" s="80"/>
      <c r="P55" s="80"/>
      <c r="Q55" s="81"/>
      <c r="R55" s="507"/>
      <c r="S55" s="508"/>
      <c r="T55" s="466"/>
      <c r="U55" s="467"/>
      <c r="V55" s="232"/>
      <c r="W55" s="101"/>
      <c r="X55" s="101"/>
      <c r="Y55" s="145"/>
      <c r="Z55" s="85"/>
      <c r="AA55" s="102"/>
      <c r="AB55" s="11"/>
      <c r="AC55" s="233"/>
      <c r="AD55" s="138"/>
      <c r="AE55" s="225"/>
      <c r="AF55" s="226"/>
      <c r="AG55" s="226"/>
      <c r="AH55" s="227"/>
      <c r="AI55" s="228">
        <f t="shared" si="1"/>
        <v>15597.66</v>
      </c>
      <c r="AJ55" s="227">
        <f>SUM(D55-AI55)</f>
        <v>28955.62</v>
      </c>
      <c r="AK55" s="87">
        <f t="shared" si="0"/>
        <v>15597.66</v>
      </c>
      <c r="AL55" s="88">
        <f t="shared" ref="AL55" si="34">SUM(D55-AK55)</f>
        <v>28955.62</v>
      </c>
    </row>
    <row r="56" spans="2:38" ht="15.75" x14ac:dyDescent="0.25">
      <c r="B56" s="415"/>
      <c r="C56" s="403"/>
      <c r="D56" s="417"/>
      <c r="E56" s="211"/>
      <c r="F56" s="212"/>
      <c r="G56" s="229"/>
      <c r="H56" s="230"/>
      <c r="I56" s="422"/>
      <c r="J56" s="423"/>
      <c r="K56" s="51"/>
      <c r="L56" s="418"/>
      <c r="M56" s="419"/>
      <c r="N56" s="110"/>
      <c r="O56" s="53"/>
      <c r="P56" s="53"/>
      <c r="Q56" s="54"/>
      <c r="R56" s="468"/>
      <c r="S56" s="469"/>
      <c r="T56" s="428"/>
      <c r="U56" s="429"/>
      <c r="V56" s="94"/>
      <c r="W56" s="51"/>
      <c r="X56" s="51"/>
      <c r="Y56" s="56"/>
      <c r="Z56" s="149"/>
      <c r="AA56" s="45"/>
      <c r="AB56" s="122"/>
      <c r="AC56" s="126"/>
      <c r="AD56" s="127"/>
      <c r="AE56" s="216"/>
      <c r="AF56" s="217"/>
      <c r="AG56" s="217"/>
      <c r="AH56" s="218"/>
      <c r="AI56" s="219">
        <f t="shared" si="1"/>
        <v>0</v>
      </c>
      <c r="AJ56" s="218">
        <f>SUM(C55-AI56)</f>
        <v>143</v>
      </c>
      <c r="AK56" s="305">
        <f t="shared" si="0"/>
        <v>0</v>
      </c>
      <c r="AL56" s="104">
        <f t="shared" ref="AL56" si="35">SUM(C55-AK56)</f>
        <v>143</v>
      </c>
    </row>
    <row r="57" spans="2:38" ht="15.75" customHeight="1" x14ac:dyDescent="0.25">
      <c r="B57" s="484" t="s">
        <v>76</v>
      </c>
      <c r="C57" s="402">
        <v>423</v>
      </c>
      <c r="D57" s="416">
        <v>74324.600000000006</v>
      </c>
      <c r="E57" s="220"/>
      <c r="F57" s="221"/>
      <c r="G57" s="222"/>
      <c r="H57" s="223"/>
      <c r="I57" s="102"/>
      <c r="J57" s="109"/>
      <c r="K57" s="101"/>
      <c r="L57" s="234"/>
      <c r="M57" s="235"/>
      <c r="N57" s="82"/>
      <c r="O57" s="48"/>
      <c r="P57" s="48"/>
      <c r="Q57" s="49"/>
      <c r="R57" s="31"/>
      <c r="S57" s="109"/>
      <c r="T57" s="145"/>
      <c r="U57" s="85"/>
      <c r="V57" s="232"/>
      <c r="W57" s="101"/>
      <c r="X57" s="101"/>
      <c r="Y57" s="35"/>
      <c r="Z57" s="85"/>
      <c r="AA57" s="102"/>
      <c r="AB57" s="11"/>
      <c r="AC57" s="137"/>
      <c r="AD57" s="138"/>
      <c r="AE57" s="225"/>
      <c r="AF57" s="226"/>
      <c r="AG57" s="226"/>
      <c r="AH57" s="227"/>
      <c r="AI57" s="228">
        <f t="shared" si="1"/>
        <v>0</v>
      </c>
      <c r="AJ57" s="227">
        <f>SUM(D57-AI57)</f>
        <v>74324.600000000006</v>
      </c>
      <c r="AK57" s="87">
        <f t="shared" si="0"/>
        <v>0</v>
      </c>
      <c r="AL57" s="88">
        <f t="shared" ref="AL57" si="36">SUM(D57-AK57)</f>
        <v>74324.600000000006</v>
      </c>
    </row>
    <row r="58" spans="2:38" ht="15.75" x14ac:dyDescent="0.25">
      <c r="B58" s="415"/>
      <c r="C58" s="403"/>
      <c r="D58" s="417"/>
      <c r="E58" s="211"/>
      <c r="F58" s="212"/>
      <c r="G58" s="229"/>
      <c r="H58" s="230"/>
      <c r="I58" s="45"/>
      <c r="J58" s="50"/>
      <c r="K58" s="51"/>
      <c r="L58" s="212"/>
      <c r="M58" s="231"/>
      <c r="N58" s="110"/>
      <c r="O58" s="53"/>
      <c r="P58" s="53"/>
      <c r="Q58" s="54"/>
      <c r="R58" s="112"/>
      <c r="S58" s="50"/>
      <c r="T58" s="56"/>
      <c r="U58" s="149"/>
      <c r="V58" s="94"/>
      <c r="W58" s="51"/>
      <c r="X58" s="51"/>
      <c r="Y58" s="56"/>
      <c r="Z58" s="149"/>
      <c r="AA58" s="45"/>
      <c r="AB58" s="122"/>
      <c r="AC58" s="126"/>
      <c r="AD58" s="127"/>
      <c r="AE58" s="216"/>
      <c r="AF58" s="217"/>
      <c r="AG58" s="217"/>
      <c r="AH58" s="218"/>
      <c r="AI58" s="219">
        <f t="shared" si="1"/>
        <v>0</v>
      </c>
      <c r="AJ58" s="218">
        <f>SUM(C57-AI58)</f>
        <v>423</v>
      </c>
      <c r="AK58" s="305">
        <f t="shared" si="0"/>
        <v>0</v>
      </c>
      <c r="AL58" s="104">
        <f t="shared" ref="AL58" si="37">SUM(C57-AK58)</f>
        <v>423</v>
      </c>
    </row>
    <row r="59" spans="2:38" ht="15.75" x14ac:dyDescent="0.25">
      <c r="B59" s="414" t="s">
        <v>77</v>
      </c>
      <c r="C59" s="402">
        <v>47</v>
      </c>
      <c r="D59" s="416">
        <v>20852.599999999999</v>
      </c>
      <c r="E59" s="406">
        <v>2871.91</v>
      </c>
      <c r="F59" s="407"/>
      <c r="G59" s="408">
        <v>2871.91</v>
      </c>
      <c r="H59" s="409"/>
      <c r="I59" s="420">
        <v>1238.24</v>
      </c>
      <c r="J59" s="421"/>
      <c r="K59" s="101"/>
      <c r="L59" s="408">
        <v>1238.24</v>
      </c>
      <c r="M59" s="409"/>
      <c r="N59" s="109"/>
      <c r="O59" s="101"/>
      <c r="P59" s="145"/>
      <c r="Q59" s="85"/>
      <c r="R59" s="500"/>
      <c r="S59" s="501"/>
      <c r="T59" s="34"/>
      <c r="U59" s="85"/>
      <c r="V59" s="420"/>
      <c r="W59" s="421"/>
      <c r="X59" s="101"/>
      <c r="Y59" s="236"/>
      <c r="Z59" s="85"/>
      <c r="AA59" s="102"/>
      <c r="AB59" s="11"/>
      <c r="AC59" s="137"/>
      <c r="AD59" s="138"/>
      <c r="AE59" s="225"/>
      <c r="AF59" s="226"/>
      <c r="AG59" s="226"/>
      <c r="AH59" s="227"/>
      <c r="AI59" s="228">
        <f t="shared" si="1"/>
        <v>4110.1499999999996</v>
      </c>
      <c r="AJ59" s="140">
        <f>SUM(D59-AI59)</f>
        <v>16742.449999999997</v>
      </c>
      <c r="AK59" s="87">
        <f t="shared" si="0"/>
        <v>4110.1499999999996</v>
      </c>
      <c r="AL59" s="88">
        <f t="shared" ref="AL59" si="38">SUM(D59-AK59)</f>
        <v>16742.449999999997</v>
      </c>
    </row>
    <row r="60" spans="2:38" ht="15.75" x14ac:dyDescent="0.25">
      <c r="B60" s="415"/>
      <c r="C60" s="403"/>
      <c r="D60" s="417"/>
      <c r="E60" s="410"/>
      <c r="F60" s="411"/>
      <c r="G60" s="412"/>
      <c r="H60" s="413"/>
      <c r="I60" s="422"/>
      <c r="J60" s="423"/>
      <c r="K60" s="51"/>
      <c r="L60" s="418"/>
      <c r="M60" s="419"/>
      <c r="N60" s="50"/>
      <c r="O60" s="51"/>
      <c r="P60" s="56"/>
      <c r="Q60" s="149"/>
      <c r="R60" s="468"/>
      <c r="S60" s="469"/>
      <c r="T60" s="142"/>
      <c r="U60" s="149"/>
      <c r="V60" s="422"/>
      <c r="W60" s="423"/>
      <c r="X60" s="51"/>
      <c r="Y60" s="237"/>
      <c r="Z60" s="149"/>
      <c r="AA60" s="45"/>
      <c r="AB60" s="122"/>
      <c r="AC60" s="126"/>
      <c r="AD60" s="127"/>
      <c r="AE60" s="216"/>
      <c r="AF60" s="217"/>
      <c r="AG60" s="217"/>
      <c r="AH60" s="218"/>
      <c r="AI60" s="219">
        <f t="shared" si="1"/>
        <v>0</v>
      </c>
      <c r="AJ60" s="218">
        <f>SUM(C59-AI60)</f>
        <v>47</v>
      </c>
      <c r="AK60" s="305">
        <f t="shared" si="0"/>
        <v>0</v>
      </c>
      <c r="AL60" s="104">
        <f t="shared" ref="AL60" si="39">SUM(C59-AK60)</f>
        <v>47</v>
      </c>
    </row>
    <row r="61" spans="2:38" ht="15.75" x14ac:dyDescent="0.25">
      <c r="B61" s="414" t="s">
        <v>78</v>
      </c>
      <c r="C61" s="402">
        <v>156</v>
      </c>
      <c r="D61" s="416">
        <v>18147.759999999998</v>
      </c>
      <c r="E61" s="220"/>
      <c r="F61" s="221"/>
      <c r="G61" s="222"/>
      <c r="H61" s="223"/>
      <c r="I61" s="102"/>
      <c r="J61" s="109"/>
      <c r="K61" s="101"/>
      <c r="L61" s="221"/>
      <c r="M61" s="224"/>
      <c r="N61" s="109"/>
      <c r="O61" s="101"/>
      <c r="P61" s="35"/>
      <c r="Q61" s="85"/>
      <c r="R61" s="31"/>
      <c r="S61" s="109"/>
      <c r="T61" s="35"/>
      <c r="U61" s="85"/>
      <c r="V61" s="232"/>
      <c r="W61" s="101"/>
      <c r="X61" s="101"/>
      <c r="Y61" s="35"/>
      <c r="Z61" s="85"/>
      <c r="AA61" s="491"/>
      <c r="AB61" s="492"/>
      <c r="AC61" s="509"/>
      <c r="AD61" s="510"/>
      <c r="AE61" s="225"/>
      <c r="AF61" s="226"/>
      <c r="AG61" s="226"/>
      <c r="AH61" s="227"/>
      <c r="AI61" s="228">
        <f t="shared" si="1"/>
        <v>0</v>
      </c>
      <c r="AJ61" s="227">
        <f>SUM(D61-AI61)</f>
        <v>18147.759999999998</v>
      </c>
      <c r="AK61" s="87">
        <f t="shared" si="0"/>
        <v>0</v>
      </c>
      <c r="AL61" s="88">
        <f t="shared" ref="AL61" si="40">SUM(D61-AK61)</f>
        <v>18147.759999999998</v>
      </c>
    </row>
    <row r="62" spans="2:38" ht="15.75" x14ac:dyDescent="0.25">
      <c r="B62" s="415"/>
      <c r="C62" s="403"/>
      <c r="D62" s="417"/>
      <c r="E62" s="211"/>
      <c r="F62" s="212"/>
      <c r="G62" s="229"/>
      <c r="H62" s="230"/>
      <c r="I62" s="45"/>
      <c r="J62" s="50"/>
      <c r="K62" s="51"/>
      <c r="L62" s="212"/>
      <c r="M62" s="231"/>
      <c r="N62" s="50"/>
      <c r="O62" s="51"/>
      <c r="P62" s="56"/>
      <c r="Q62" s="149"/>
      <c r="R62" s="112"/>
      <c r="S62" s="50"/>
      <c r="T62" s="56"/>
      <c r="U62" s="149"/>
      <c r="V62" s="94"/>
      <c r="W62" s="51"/>
      <c r="X62" s="51"/>
      <c r="Y62" s="56"/>
      <c r="Z62" s="149"/>
      <c r="AA62" s="422"/>
      <c r="AB62" s="423"/>
      <c r="AC62" s="498"/>
      <c r="AD62" s="499"/>
      <c r="AE62" s="216"/>
      <c r="AF62" s="217"/>
      <c r="AG62" s="217"/>
      <c r="AH62" s="218"/>
      <c r="AI62" s="219">
        <f t="shared" si="1"/>
        <v>0</v>
      </c>
      <c r="AJ62" s="218">
        <f>SUM(C61-AI62)</f>
        <v>156</v>
      </c>
      <c r="AK62" s="305">
        <f t="shared" si="0"/>
        <v>0</v>
      </c>
      <c r="AL62" s="104">
        <f t="shared" ref="AL62" si="41">SUM(C61-AK62)</f>
        <v>156</v>
      </c>
    </row>
    <row r="63" spans="2:38" ht="12.75" customHeight="1" x14ac:dyDescent="0.25">
      <c r="B63" s="480" t="s">
        <v>79</v>
      </c>
      <c r="C63" s="402"/>
      <c r="D63" s="416"/>
      <c r="E63" s="220"/>
      <c r="F63" s="221"/>
      <c r="G63" s="239"/>
      <c r="H63" s="240"/>
      <c r="I63" s="102"/>
      <c r="J63" s="109"/>
      <c r="K63" s="101"/>
      <c r="L63" s="221"/>
      <c r="M63" s="224"/>
      <c r="N63" s="109"/>
      <c r="O63" s="101"/>
      <c r="P63" s="35"/>
      <c r="Q63" s="85"/>
      <c r="R63" s="31"/>
      <c r="S63" s="109"/>
      <c r="T63" s="35"/>
      <c r="U63" s="85"/>
      <c r="V63" s="232"/>
      <c r="W63" s="101"/>
      <c r="X63" s="101"/>
      <c r="Y63" s="35"/>
      <c r="Z63" s="85"/>
      <c r="AA63" s="430"/>
      <c r="AB63" s="431"/>
      <c r="AC63" s="505"/>
      <c r="AD63" s="506"/>
      <c r="AE63" s="511"/>
      <c r="AF63" s="512"/>
      <c r="AG63" s="226"/>
      <c r="AH63" s="227"/>
      <c r="AI63" s="228"/>
      <c r="AJ63" s="227"/>
      <c r="AK63" s="87"/>
      <c r="AL63" s="88"/>
    </row>
    <row r="64" spans="2:38" ht="9.75" customHeight="1" x14ac:dyDescent="0.25">
      <c r="B64" s="481"/>
      <c r="C64" s="403"/>
      <c r="D64" s="417"/>
      <c r="E64" s="211"/>
      <c r="F64" s="212"/>
      <c r="G64" s="213"/>
      <c r="H64" s="241"/>
      <c r="I64" s="45"/>
      <c r="J64" s="50"/>
      <c r="K64" s="51"/>
      <c r="L64" s="212"/>
      <c r="M64" s="231"/>
      <c r="N64" s="50"/>
      <c r="O64" s="51"/>
      <c r="P64" s="56"/>
      <c r="Q64" s="149"/>
      <c r="R64" s="112"/>
      <c r="S64" s="50"/>
      <c r="T64" s="56"/>
      <c r="U64" s="149"/>
      <c r="V64" s="94"/>
      <c r="W64" s="51"/>
      <c r="X64" s="51"/>
      <c r="Y64" s="56"/>
      <c r="Z64" s="149"/>
      <c r="AA64" s="422"/>
      <c r="AB64" s="423"/>
      <c r="AC64" s="498"/>
      <c r="AD64" s="499"/>
      <c r="AE64" s="216"/>
      <c r="AF64" s="217"/>
      <c r="AG64" s="217"/>
      <c r="AH64" s="218"/>
      <c r="AI64" s="219"/>
      <c r="AJ64" s="218"/>
      <c r="AK64" s="66"/>
      <c r="AL64" s="104"/>
    </row>
    <row r="65" spans="2:38" ht="15.75" customHeight="1" x14ac:dyDescent="0.25">
      <c r="B65" s="414" t="s">
        <v>80</v>
      </c>
      <c r="C65" s="402"/>
      <c r="D65" s="416">
        <v>75531.5</v>
      </c>
      <c r="E65" s="220"/>
      <c r="F65" s="221"/>
      <c r="G65" s="222"/>
      <c r="H65" s="223"/>
      <c r="I65" s="102"/>
      <c r="J65" s="109"/>
      <c r="K65" s="101"/>
      <c r="L65" s="221"/>
      <c r="M65" s="224"/>
      <c r="N65" s="109"/>
      <c r="O65" s="101"/>
      <c r="P65" s="35"/>
      <c r="Q65" s="85"/>
      <c r="R65" s="31"/>
      <c r="S65" s="109"/>
      <c r="T65" s="35"/>
      <c r="U65" s="85"/>
      <c r="V65" s="232"/>
      <c r="W65" s="101"/>
      <c r="X65" s="101"/>
      <c r="Y65" s="35"/>
      <c r="Z65" s="85"/>
      <c r="AA65" s="420"/>
      <c r="AB65" s="421"/>
      <c r="AC65" s="505"/>
      <c r="AD65" s="506"/>
      <c r="AE65" s="225"/>
      <c r="AF65" s="226"/>
      <c r="AG65" s="226"/>
      <c r="AH65" s="227"/>
      <c r="AI65" s="228">
        <f t="shared" si="1"/>
        <v>0</v>
      </c>
      <c r="AJ65" s="227">
        <f>SUM(D65-AI65)</f>
        <v>75531.5</v>
      </c>
      <c r="AK65" s="87">
        <f t="shared" si="0"/>
        <v>0</v>
      </c>
      <c r="AL65" s="88">
        <f t="shared" ref="AL65" si="42">SUM(D65-AK65)</f>
        <v>75531.5</v>
      </c>
    </row>
    <row r="66" spans="2:38" ht="15.75" x14ac:dyDescent="0.25">
      <c r="B66" s="415"/>
      <c r="C66" s="403"/>
      <c r="D66" s="417"/>
      <c r="E66" s="211"/>
      <c r="F66" s="212"/>
      <c r="G66" s="229"/>
      <c r="H66" s="230"/>
      <c r="I66" s="45"/>
      <c r="J66" s="50"/>
      <c r="K66" s="51"/>
      <c r="L66" s="212"/>
      <c r="M66" s="231"/>
      <c r="N66" s="50"/>
      <c r="O66" s="51"/>
      <c r="P66" s="56"/>
      <c r="Q66" s="149"/>
      <c r="R66" s="112"/>
      <c r="S66" s="50"/>
      <c r="T66" s="56"/>
      <c r="U66" s="149"/>
      <c r="V66" s="94"/>
      <c r="W66" s="51"/>
      <c r="X66" s="51"/>
      <c r="Y66" s="56"/>
      <c r="Z66" s="149"/>
      <c r="AA66" s="422"/>
      <c r="AB66" s="423"/>
      <c r="AC66" s="498"/>
      <c r="AD66" s="499"/>
      <c r="AE66" s="216"/>
      <c r="AF66" s="217"/>
      <c r="AG66" s="217"/>
      <c r="AH66" s="218"/>
      <c r="AI66" s="219">
        <f t="shared" si="1"/>
        <v>0</v>
      </c>
      <c r="AJ66" s="218">
        <f>SUM(C65-AI66)</f>
        <v>0</v>
      </c>
      <c r="AK66" s="305">
        <f t="shared" si="0"/>
        <v>0</v>
      </c>
      <c r="AL66" s="104">
        <f t="shared" ref="AL66" si="43">SUM(C65-AK66)</f>
        <v>0</v>
      </c>
    </row>
    <row r="67" spans="2:38" ht="15.75" customHeight="1" x14ac:dyDescent="0.25">
      <c r="B67" s="414" t="s">
        <v>81</v>
      </c>
      <c r="C67" s="402"/>
      <c r="D67" s="416">
        <v>88812.09</v>
      </c>
      <c r="E67" s="406">
        <v>12015.65</v>
      </c>
      <c r="F67" s="407"/>
      <c r="G67" s="408">
        <v>12015.65</v>
      </c>
      <c r="H67" s="409"/>
      <c r="I67" s="420">
        <v>35176.01</v>
      </c>
      <c r="J67" s="421"/>
      <c r="K67" s="97"/>
      <c r="L67" s="408">
        <v>35176.01</v>
      </c>
      <c r="M67" s="409"/>
      <c r="N67" s="73"/>
      <c r="O67" s="97"/>
      <c r="P67" s="145"/>
      <c r="Q67" s="165"/>
      <c r="R67" s="247"/>
      <c r="S67" s="73"/>
      <c r="T67" s="145"/>
      <c r="U67" s="165"/>
      <c r="V67" s="248"/>
      <c r="W67" s="97"/>
      <c r="X67" s="97"/>
      <c r="Y67" s="145"/>
      <c r="Z67" s="165"/>
      <c r="AA67" s="68"/>
      <c r="AB67" s="69"/>
      <c r="AC67" s="233"/>
      <c r="AD67" s="249"/>
      <c r="AE67" s="250"/>
      <c r="AF67" s="251"/>
      <c r="AG67" s="251"/>
      <c r="AH67" s="252"/>
      <c r="AI67" s="228">
        <f t="shared" si="1"/>
        <v>47191.66</v>
      </c>
      <c r="AJ67" s="227">
        <f>SUM(D67-AI67)</f>
        <v>41620.429999999993</v>
      </c>
      <c r="AK67" s="87">
        <f t="shared" si="0"/>
        <v>47191.66</v>
      </c>
      <c r="AL67" s="88">
        <f t="shared" ref="AL67" si="44">SUM(D67-AK67)</f>
        <v>41620.429999999993</v>
      </c>
    </row>
    <row r="68" spans="2:38" ht="15.75" x14ac:dyDescent="0.25">
      <c r="B68" s="415"/>
      <c r="C68" s="403"/>
      <c r="D68" s="417"/>
      <c r="E68" s="410"/>
      <c r="F68" s="411"/>
      <c r="G68" s="412"/>
      <c r="H68" s="413"/>
      <c r="I68" s="422"/>
      <c r="J68" s="423"/>
      <c r="K68" s="51"/>
      <c r="L68" s="212"/>
      <c r="M68" s="231"/>
      <c r="N68" s="50"/>
      <c r="O68" s="51"/>
      <c r="P68" s="56"/>
      <c r="Q68" s="149"/>
      <c r="R68" s="112"/>
      <c r="S68" s="50"/>
      <c r="T68" s="56"/>
      <c r="U68" s="149"/>
      <c r="V68" s="94"/>
      <c r="W68" s="51"/>
      <c r="X68" s="51"/>
      <c r="Y68" s="56"/>
      <c r="Z68" s="149"/>
      <c r="AA68" s="45"/>
      <c r="AB68" s="122"/>
      <c r="AC68" s="126"/>
      <c r="AD68" s="127"/>
      <c r="AE68" s="216"/>
      <c r="AF68" s="217"/>
      <c r="AG68" s="217"/>
      <c r="AH68" s="218"/>
      <c r="AI68" s="219">
        <f t="shared" si="1"/>
        <v>0</v>
      </c>
      <c r="AJ68" s="218">
        <f>SUM(C67-AI68)</f>
        <v>0</v>
      </c>
      <c r="AK68" s="305">
        <f t="shared" si="0"/>
        <v>0</v>
      </c>
      <c r="AL68" s="104">
        <f t="shared" ref="AL68" si="45">SUM(C67-AK68)</f>
        <v>0</v>
      </c>
    </row>
    <row r="69" spans="2:38" ht="15.75" x14ac:dyDescent="0.25">
      <c r="B69" s="414" t="s">
        <v>82</v>
      </c>
      <c r="C69" s="402"/>
      <c r="D69" s="416">
        <v>91488.22</v>
      </c>
      <c r="E69" s="220"/>
      <c r="F69" s="221"/>
      <c r="G69" s="222"/>
      <c r="H69" s="223"/>
      <c r="I69" s="420">
        <v>1767.27</v>
      </c>
      <c r="J69" s="421"/>
      <c r="K69" s="101"/>
      <c r="L69" s="408">
        <v>1767.27</v>
      </c>
      <c r="M69" s="409"/>
      <c r="N69" s="109"/>
      <c r="O69" s="101"/>
      <c r="P69" s="35"/>
      <c r="Q69" s="85"/>
      <c r="R69" s="31"/>
      <c r="S69" s="109"/>
      <c r="T69" s="35"/>
      <c r="U69" s="85"/>
      <c r="V69" s="232"/>
      <c r="W69" s="101"/>
      <c r="X69" s="101"/>
      <c r="Y69" s="35"/>
      <c r="Z69" s="85"/>
      <c r="AA69" s="102"/>
      <c r="AB69" s="11"/>
      <c r="AC69" s="137"/>
      <c r="AD69" s="138"/>
      <c r="AE69" s="225"/>
      <c r="AF69" s="226"/>
      <c r="AG69" s="226"/>
      <c r="AH69" s="227"/>
      <c r="AI69" s="228">
        <f t="shared" ref="AI69:AI76" si="46">SUM(E69+I69+N69+R69+V69+AA69+AE69)</f>
        <v>1767.27</v>
      </c>
      <c r="AJ69" s="227">
        <f t="shared" ref="AJ69" si="47">SUM(D69-AI69)</f>
        <v>89720.95</v>
      </c>
      <c r="AK69" s="87">
        <f t="shared" ref="AK69:AK76" si="48">SUM(G69+L69+P69+T69+Y69+AC69+AG69)</f>
        <v>1767.27</v>
      </c>
      <c r="AL69" s="88">
        <f t="shared" ref="AL69" si="49">SUM(D69-AK69)</f>
        <v>89720.95</v>
      </c>
    </row>
    <row r="70" spans="2:38" ht="15.75" x14ac:dyDescent="0.25">
      <c r="B70" s="415"/>
      <c r="C70" s="403"/>
      <c r="D70" s="417"/>
      <c r="E70" s="211"/>
      <c r="F70" s="212"/>
      <c r="G70" s="229"/>
      <c r="H70" s="230"/>
      <c r="I70" s="45"/>
      <c r="J70" s="50"/>
      <c r="K70" s="51"/>
      <c r="L70" s="212"/>
      <c r="M70" s="231"/>
      <c r="N70" s="50"/>
      <c r="O70" s="51"/>
      <c r="P70" s="56"/>
      <c r="Q70" s="149"/>
      <c r="R70" s="112"/>
      <c r="S70" s="50"/>
      <c r="T70" s="56"/>
      <c r="U70" s="149"/>
      <c r="V70" s="94"/>
      <c r="W70" s="51"/>
      <c r="X70" s="51"/>
      <c r="Y70" s="56"/>
      <c r="Z70" s="149"/>
      <c r="AA70" s="45"/>
      <c r="AB70" s="122"/>
      <c r="AC70" s="126"/>
      <c r="AD70" s="127"/>
      <c r="AE70" s="216"/>
      <c r="AF70" s="217"/>
      <c r="AG70" s="217"/>
      <c r="AH70" s="218"/>
      <c r="AI70" s="219">
        <f t="shared" si="46"/>
        <v>0</v>
      </c>
      <c r="AJ70" s="218">
        <f t="shared" ref="AJ70" si="50">SUM(C69-AI70)</f>
        <v>0</v>
      </c>
      <c r="AK70" s="305">
        <f t="shared" si="48"/>
        <v>0</v>
      </c>
      <c r="AL70" s="104">
        <f t="shared" ref="AL70" si="51">SUM(C69-AK70)</f>
        <v>0</v>
      </c>
    </row>
    <row r="71" spans="2:38" ht="15.75" x14ac:dyDescent="0.25">
      <c r="B71" s="414" t="s">
        <v>83</v>
      </c>
      <c r="C71" s="402"/>
      <c r="D71" s="416">
        <v>146928.57999999999</v>
      </c>
      <c r="E71" s="220"/>
      <c r="F71" s="221"/>
      <c r="G71" s="222"/>
      <c r="H71" s="223"/>
      <c r="I71" s="102"/>
      <c r="J71" s="109"/>
      <c r="K71" s="101"/>
      <c r="L71" s="221"/>
      <c r="M71" s="224"/>
      <c r="N71" s="109"/>
      <c r="O71" s="101"/>
      <c r="P71" s="35"/>
      <c r="Q71" s="85"/>
      <c r="R71" s="31"/>
      <c r="S71" s="109"/>
      <c r="T71" s="35"/>
      <c r="U71" s="85"/>
      <c r="V71" s="232"/>
      <c r="W71" s="101"/>
      <c r="X71" s="101"/>
      <c r="Y71" s="35"/>
      <c r="Z71" s="85"/>
      <c r="AA71" s="102"/>
      <c r="AB71" s="11"/>
      <c r="AC71" s="137"/>
      <c r="AD71" s="138"/>
      <c r="AE71" s="225"/>
      <c r="AF71" s="226"/>
      <c r="AG71" s="226"/>
      <c r="AH71" s="227"/>
      <c r="AI71" s="228">
        <f t="shared" si="46"/>
        <v>0</v>
      </c>
      <c r="AJ71" s="227">
        <f t="shared" ref="AJ71" si="52">SUM(D71-AI71)</f>
        <v>146928.57999999999</v>
      </c>
      <c r="AK71" s="87">
        <f t="shared" si="48"/>
        <v>0</v>
      </c>
      <c r="AL71" s="88">
        <f t="shared" ref="AL71" si="53">SUM(D71-AK71)</f>
        <v>146928.57999999999</v>
      </c>
    </row>
    <row r="72" spans="2:38" ht="15.75" x14ac:dyDescent="0.25">
      <c r="B72" s="415"/>
      <c r="C72" s="403"/>
      <c r="D72" s="417"/>
      <c r="E72" s="211"/>
      <c r="F72" s="212"/>
      <c r="G72" s="229"/>
      <c r="H72" s="230"/>
      <c r="I72" s="45"/>
      <c r="J72" s="50"/>
      <c r="K72" s="51"/>
      <c r="L72" s="212"/>
      <c r="M72" s="231"/>
      <c r="N72" s="50"/>
      <c r="O72" s="51"/>
      <c r="P72" s="56"/>
      <c r="Q72" s="149"/>
      <c r="R72" s="112"/>
      <c r="S72" s="50"/>
      <c r="T72" s="56"/>
      <c r="U72" s="149"/>
      <c r="V72" s="94"/>
      <c r="W72" s="51"/>
      <c r="X72" s="51"/>
      <c r="Y72" s="56"/>
      <c r="Z72" s="149"/>
      <c r="AA72" s="45"/>
      <c r="AB72" s="122"/>
      <c r="AC72" s="126"/>
      <c r="AD72" s="127"/>
      <c r="AE72" s="216"/>
      <c r="AF72" s="217"/>
      <c r="AG72" s="217"/>
      <c r="AH72" s="218"/>
      <c r="AI72" s="219">
        <f t="shared" si="46"/>
        <v>0</v>
      </c>
      <c r="AJ72" s="218">
        <f t="shared" ref="AJ72" si="54">SUM(C71-AI72)</f>
        <v>0</v>
      </c>
      <c r="AK72" s="305">
        <f t="shared" si="48"/>
        <v>0</v>
      </c>
      <c r="AL72" s="104">
        <f t="shared" ref="AL72" si="55">SUM(C71-AK72)</f>
        <v>0</v>
      </c>
    </row>
    <row r="73" spans="2:38" ht="15.75" x14ac:dyDescent="0.25">
      <c r="B73" s="414" t="s">
        <v>84</v>
      </c>
      <c r="C73" s="402"/>
      <c r="D73" s="416">
        <v>123739.57</v>
      </c>
      <c r="E73" s="220"/>
      <c r="F73" s="221"/>
      <c r="G73" s="222"/>
      <c r="H73" s="223"/>
      <c r="I73" s="102"/>
      <c r="J73" s="109"/>
      <c r="K73" s="101"/>
      <c r="L73" s="221"/>
      <c r="M73" s="224"/>
      <c r="N73" s="109"/>
      <c r="O73" s="101"/>
      <c r="P73" s="35"/>
      <c r="Q73" s="85"/>
      <c r="R73" s="31"/>
      <c r="S73" s="109"/>
      <c r="T73" s="35"/>
      <c r="U73" s="85"/>
      <c r="V73" s="232"/>
      <c r="W73" s="101"/>
      <c r="X73" s="101"/>
      <c r="Y73" s="35"/>
      <c r="Z73" s="85"/>
      <c r="AA73" s="102"/>
      <c r="AB73" s="11"/>
      <c r="AC73" s="137"/>
      <c r="AD73" s="138"/>
      <c r="AE73" s="225"/>
      <c r="AF73" s="226"/>
      <c r="AG73" s="226"/>
      <c r="AH73" s="227"/>
      <c r="AI73" s="228">
        <f t="shared" si="46"/>
        <v>0</v>
      </c>
      <c r="AJ73" s="227">
        <f t="shared" ref="AJ73" si="56">SUM(D73-AI73)</f>
        <v>123739.57</v>
      </c>
      <c r="AK73" s="87">
        <f t="shared" si="48"/>
        <v>0</v>
      </c>
      <c r="AL73" s="88">
        <f t="shared" ref="AL73" si="57">SUM(D73-AK73)</f>
        <v>123739.57</v>
      </c>
    </row>
    <row r="74" spans="2:38" ht="15.75" x14ac:dyDescent="0.25">
      <c r="B74" s="415"/>
      <c r="C74" s="403"/>
      <c r="D74" s="417"/>
      <c r="E74" s="211"/>
      <c r="F74" s="212"/>
      <c r="G74" s="229"/>
      <c r="H74" s="230"/>
      <c r="I74" s="45"/>
      <c r="J74" s="50"/>
      <c r="K74" s="51"/>
      <c r="L74" s="212"/>
      <c r="M74" s="231"/>
      <c r="N74" s="50"/>
      <c r="O74" s="51"/>
      <c r="P74" s="56"/>
      <c r="Q74" s="149"/>
      <c r="R74" s="112"/>
      <c r="S74" s="50"/>
      <c r="T74" s="56"/>
      <c r="U74" s="149"/>
      <c r="V74" s="94"/>
      <c r="W74" s="51"/>
      <c r="X74" s="51"/>
      <c r="Y74" s="56"/>
      <c r="Z74" s="149"/>
      <c r="AA74" s="45"/>
      <c r="AB74" s="122"/>
      <c r="AC74" s="126"/>
      <c r="AD74" s="127"/>
      <c r="AE74" s="216"/>
      <c r="AF74" s="217"/>
      <c r="AG74" s="217"/>
      <c r="AH74" s="218"/>
      <c r="AI74" s="219">
        <f t="shared" si="46"/>
        <v>0</v>
      </c>
      <c r="AJ74" s="218">
        <f t="shared" ref="AJ74" si="58">SUM(C73-AI74)</f>
        <v>0</v>
      </c>
      <c r="AK74" s="305">
        <f t="shared" si="48"/>
        <v>0</v>
      </c>
      <c r="AL74" s="104">
        <f t="shared" ref="AL74" si="59">SUM(C73-AK74)</f>
        <v>0</v>
      </c>
    </row>
    <row r="75" spans="2:38" ht="15.75" x14ac:dyDescent="0.25">
      <c r="B75" s="517" t="s">
        <v>85</v>
      </c>
      <c r="C75" s="402"/>
      <c r="D75" s="416">
        <v>9938.3700000000008</v>
      </c>
      <c r="E75" s="242"/>
      <c r="F75" s="243"/>
      <c r="G75" s="244"/>
      <c r="H75" s="245"/>
      <c r="I75" s="96"/>
      <c r="J75" s="73"/>
      <c r="K75" s="97"/>
      <c r="L75" s="243"/>
      <c r="M75" s="246"/>
      <c r="N75" s="73"/>
      <c r="O75" s="97"/>
      <c r="P75" s="145"/>
      <c r="Q75" s="165"/>
      <c r="R75" s="247"/>
      <c r="S75" s="73"/>
      <c r="T75" s="145"/>
      <c r="U75" s="165"/>
      <c r="V75" s="248"/>
      <c r="W75" s="97"/>
      <c r="X75" s="97"/>
      <c r="Y75" s="145"/>
      <c r="Z75" s="165"/>
      <c r="AA75" s="96"/>
      <c r="AB75" s="298"/>
      <c r="AC75" s="233"/>
      <c r="AD75" s="249"/>
      <c r="AE75" s="250"/>
      <c r="AF75" s="251"/>
      <c r="AG75" s="251"/>
      <c r="AH75" s="252"/>
      <c r="AI75" s="299">
        <f t="shared" si="46"/>
        <v>0</v>
      </c>
      <c r="AJ75" s="252">
        <f t="shared" ref="AJ75" si="60">SUM(D75-AI75)</f>
        <v>9938.3700000000008</v>
      </c>
      <c r="AK75" s="166">
        <f t="shared" si="48"/>
        <v>0</v>
      </c>
      <c r="AL75" s="167">
        <f t="shared" ref="AL75" si="61">SUM(D75-AK75)</f>
        <v>9938.3700000000008</v>
      </c>
    </row>
    <row r="76" spans="2:38" ht="15.75" x14ac:dyDescent="0.25">
      <c r="B76" s="518"/>
      <c r="C76" s="403"/>
      <c r="D76" s="417"/>
      <c r="E76" s="211"/>
      <c r="F76" s="212"/>
      <c r="G76" s="229"/>
      <c r="H76" s="230"/>
      <c r="I76" s="45"/>
      <c r="J76" s="50"/>
      <c r="K76" s="51"/>
      <c r="L76" s="212"/>
      <c r="M76" s="231"/>
      <c r="N76" s="50"/>
      <c r="O76" s="51"/>
      <c r="P76" s="56"/>
      <c r="Q76" s="149"/>
      <c r="R76" s="112"/>
      <c r="S76" s="50"/>
      <c r="T76" s="56"/>
      <c r="U76" s="149"/>
      <c r="V76" s="94"/>
      <c r="W76" s="51"/>
      <c r="X76" s="51"/>
      <c r="Y76" s="56"/>
      <c r="Z76" s="149"/>
      <c r="AA76" s="45"/>
      <c r="AB76" s="122"/>
      <c r="AC76" s="126"/>
      <c r="AD76" s="127"/>
      <c r="AE76" s="216"/>
      <c r="AF76" s="217"/>
      <c r="AG76" s="217"/>
      <c r="AH76" s="218"/>
      <c r="AI76" s="219">
        <f t="shared" si="46"/>
        <v>0</v>
      </c>
      <c r="AJ76" s="218">
        <f t="shared" ref="AJ76" si="62">SUM(C75-AI76)</f>
        <v>0</v>
      </c>
      <c r="AK76" s="305">
        <f t="shared" si="48"/>
        <v>0</v>
      </c>
      <c r="AL76" s="104">
        <f t="shared" ref="AL76" si="63">SUM(C75-AK76)</f>
        <v>0</v>
      </c>
    </row>
    <row r="77" spans="2:38" ht="9.75" customHeight="1" x14ac:dyDescent="0.25">
      <c r="B77" s="519" t="s">
        <v>86</v>
      </c>
      <c r="C77" s="402"/>
      <c r="D77" s="416"/>
      <c r="E77" s="220"/>
      <c r="F77" s="221"/>
      <c r="G77" s="222"/>
      <c r="H77" s="223"/>
      <c r="I77" s="102"/>
      <c r="J77" s="109"/>
      <c r="K77" s="101"/>
      <c r="L77" s="221"/>
      <c r="M77" s="224"/>
      <c r="N77" s="109"/>
      <c r="O77" s="101"/>
      <c r="P77" s="35"/>
      <c r="Q77" s="147"/>
      <c r="R77" s="31"/>
      <c r="S77" s="109"/>
      <c r="T77" s="35"/>
      <c r="U77" s="147"/>
      <c r="V77" s="232"/>
      <c r="W77" s="101"/>
      <c r="X77" s="101"/>
      <c r="Y77" s="35"/>
      <c r="Z77" s="147"/>
      <c r="AA77" s="102"/>
      <c r="AB77" s="11"/>
      <c r="AC77" s="137"/>
      <c r="AD77" s="238"/>
      <c r="AE77" s="225"/>
      <c r="AF77" s="226"/>
      <c r="AG77" s="226"/>
      <c r="AH77" s="227"/>
      <c r="AI77" s="228"/>
      <c r="AJ77" s="227"/>
      <c r="AK77" s="87"/>
      <c r="AL77" s="88"/>
    </row>
    <row r="78" spans="2:38" ht="9" customHeight="1" x14ac:dyDescent="0.25">
      <c r="B78" s="520"/>
      <c r="C78" s="403"/>
      <c r="D78" s="417"/>
      <c r="E78" s="211"/>
      <c r="F78" s="212"/>
      <c r="G78" s="229"/>
      <c r="H78" s="230"/>
      <c r="I78" s="45"/>
      <c r="J78" s="50"/>
      <c r="K78" s="51"/>
      <c r="L78" s="212"/>
      <c r="M78" s="231"/>
      <c r="N78" s="50"/>
      <c r="O78" s="51"/>
      <c r="P78" s="56"/>
      <c r="Q78" s="149"/>
      <c r="R78" s="112"/>
      <c r="S78" s="50"/>
      <c r="T78" s="56"/>
      <c r="U78" s="149"/>
      <c r="V78" s="94"/>
      <c r="W78" s="51"/>
      <c r="X78" s="51"/>
      <c r="Y78" s="56"/>
      <c r="Z78" s="149"/>
      <c r="AA78" s="45"/>
      <c r="AB78" s="122"/>
      <c r="AC78" s="126"/>
      <c r="AD78" s="215"/>
      <c r="AE78" s="216"/>
      <c r="AF78" s="217"/>
      <c r="AG78" s="217"/>
      <c r="AH78" s="218"/>
      <c r="AI78" s="219"/>
      <c r="AJ78" s="218"/>
      <c r="AK78" s="66"/>
      <c r="AL78" s="104"/>
    </row>
    <row r="79" spans="2:38" ht="15.75" x14ac:dyDescent="0.25">
      <c r="B79" s="517" t="s">
        <v>87</v>
      </c>
      <c r="C79" s="521">
        <v>89</v>
      </c>
      <c r="D79" s="404">
        <v>18290.900000000001</v>
      </c>
      <c r="E79" s="220"/>
      <c r="F79" s="221"/>
      <c r="G79" s="222"/>
      <c r="H79" s="223"/>
      <c r="I79" s="102"/>
      <c r="J79" s="109"/>
      <c r="K79" s="101"/>
      <c r="L79" s="221"/>
      <c r="M79" s="224"/>
      <c r="N79" s="109"/>
      <c r="O79" s="101"/>
      <c r="P79" s="35"/>
      <c r="Q79" s="147"/>
      <c r="R79" s="31"/>
      <c r="S79" s="109"/>
      <c r="T79" s="35"/>
      <c r="U79" s="147"/>
      <c r="V79" s="232"/>
      <c r="W79" s="101"/>
      <c r="X79" s="101"/>
      <c r="Y79" s="35"/>
      <c r="Z79" s="147"/>
      <c r="AA79" s="102"/>
      <c r="AB79" s="11"/>
      <c r="AC79" s="137"/>
      <c r="AD79" s="238"/>
      <c r="AE79" s="225"/>
      <c r="AF79" s="226"/>
      <c r="AG79" s="226"/>
      <c r="AH79" s="227"/>
      <c r="AI79" s="228"/>
      <c r="AJ79" s="227"/>
      <c r="AK79" s="87"/>
      <c r="AL79" s="88"/>
    </row>
    <row r="80" spans="2:38" ht="15.75" x14ac:dyDescent="0.25">
      <c r="B80" s="518"/>
      <c r="C80" s="522"/>
      <c r="D80" s="405"/>
      <c r="E80" s="211"/>
      <c r="F80" s="212"/>
      <c r="G80" s="229"/>
      <c r="H80" s="230"/>
      <c r="I80" s="45"/>
      <c r="J80" s="50"/>
      <c r="K80" s="51"/>
      <c r="L80" s="212"/>
      <c r="M80" s="231"/>
      <c r="N80" s="50"/>
      <c r="O80" s="51"/>
      <c r="P80" s="56"/>
      <c r="Q80" s="149"/>
      <c r="R80" s="112"/>
      <c r="S80" s="50"/>
      <c r="T80" s="56"/>
      <c r="U80" s="149"/>
      <c r="V80" s="94"/>
      <c r="W80" s="51"/>
      <c r="X80" s="51"/>
      <c r="Y80" s="56"/>
      <c r="Z80" s="149"/>
      <c r="AA80" s="45"/>
      <c r="AB80" s="122"/>
      <c r="AC80" s="126"/>
      <c r="AD80" s="215"/>
      <c r="AE80" s="216"/>
      <c r="AF80" s="217"/>
      <c r="AG80" s="217"/>
      <c r="AH80" s="218"/>
      <c r="AI80" s="219"/>
      <c r="AJ80" s="218"/>
      <c r="AK80" s="66"/>
      <c r="AL80" s="104"/>
    </row>
    <row r="81" spans="2:38" ht="15.75" x14ac:dyDescent="0.25">
      <c r="B81" s="517" t="s">
        <v>88</v>
      </c>
      <c r="C81" s="402"/>
      <c r="D81" s="404">
        <v>82750.710000000006</v>
      </c>
      <c r="E81" s="220"/>
      <c r="F81" s="221"/>
      <c r="G81" s="222"/>
      <c r="H81" s="223"/>
      <c r="I81" s="102"/>
      <c r="J81" s="109"/>
      <c r="K81" s="101"/>
      <c r="L81" s="221"/>
      <c r="M81" s="224"/>
      <c r="N81" s="109"/>
      <c r="O81" s="101"/>
      <c r="P81" s="35"/>
      <c r="Q81" s="147"/>
      <c r="R81" s="31"/>
      <c r="S81" s="109"/>
      <c r="T81" s="35"/>
      <c r="U81" s="147"/>
      <c r="V81" s="232"/>
      <c r="W81" s="101"/>
      <c r="X81" s="101"/>
      <c r="Y81" s="35"/>
      <c r="Z81" s="147"/>
      <c r="AA81" s="102"/>
      <c r="AB81" s="11"/>
      <c r="AC81" s="137"/>
      <c r="AD81" s="238"/>
      <c r="AE81" s="225"/>
      <c r="AF81" s="226"/>
      <c r="AG81" s="226"/>
      <c r="AH81" s="227"/>
      <c r="AI81" s="228"/>
      <c r="AJ81" s="227"/>
      <c r="AK81" s="87"/>
      <c r="AL81" s="88"/>
    </row>
    <row r="82" spans="2:38" ht="15.75" x14ac:dyDescent="0.25">
      <c r="B82" s="518"/>
      <c r="C82" s="403"/>
      <c r="D82" s="405"/>
      <c r="E82" s="211"/>
      <c r="F82" s="212"/>
      <c r="G82" s="229"/>
      <c r="H82" s="230"/>
      <c r="I82" s="45"/>
      <c r="J82" s="50"/>
      <c r="K82" s="51"/>
      <c r="L82" s="212"/>
      <c r="M82" s="231"/>
      <c r="N82" s="50"/>
      <c r="O82" s="51"/>
      <c r="P82" s="56"/>
      <c r="Q82" s="149"/>
      <c r="R82" s="112"/>
      <c r="S82" s="50"/>
      <c r="T82" s="56"/>
      <c r="U82" s="149"/>
      <c r="V82" s="94"/>
      <c r="W82" s="51"/>
      <c r="X82" s="51"/>
      <c r="Y82" s="56"/>
      <c r="Z82" s="149"/>
      <c r="AA82" s="45"/>
      <c r="AB82" s="122"/>
      <c r="AC82" s="126"/>
      <c r="AD82" s="215"/>
      <c r="AE82" s="216"/>
      <c r="AF82" s="217"/>
      <c r="AG82" s="217"/>
      <c r="AH82" s="218"/>
      <c r="AI82" s="219"/>
      <c r="AJ82" s="218"/>
      <c r="AK82" s="66"/>
      <c r="AL82" s="104"/>
    </row>
    <row r="83" spans="2:38" ht="15.75" x14ac:dyDescent="0.25">
      <c r="B83" s="517" t="s">
        <v>89</v>
      </c>
      <c r="C83" s="402"/>
      <c r="D83" s="404">
        <v>31186.03</v>
      </c>
      <c r="E83" s="242"/>
      <c r="F83" s="243"/>
      <c r="G83" s="244"/>
      <c r="H83" s="245"/>
      <c r="I83" s="96"/>
      <c r="J83" s="73"/>
      <c r="K83" s="97"/>
      <c r="L83" s="243"/>
      <c r="M83" s="246"/>
      <c r="N83" s="73"/>
      <c r="O83" s="97"/>
      <c r="P83" s="145"/>
      <c r="Q83" s="165"/>
      <c r="R83" s="247"/>
      <c r="S83" s="73"/>
      <c r="T83" s="145"/>
      <c r="U83" s="165"/>
      <c r="V83" s="248"/>
      <c r="W83" s="97"/>
      <c r="X83" s="97"/>
      <c r="Y83" s="145"/>
      <c r="Z83" s="165"/>
      <c r="AA83" s="96"/>
      <c r="AB83" s="298"/>
      <c r="AC83" s="233"/>
      <c r="AD83" s="249"/>
      <c r="AE83" s="250"/>
      <c r="AF83" s="251"/>
      <c r="AG83" s="251"/>
      <c r="AH83" s="252"/>
      <c r="AI83" s="299"/>
      <c r="AJ83" s="252"/>
      <c r="AK83" s="166"/>
      <c r="AL83" s="167"/>
    </row>
    <row r="84" spans="2:38" ht="15.75" x14ac:dyDescent="0.25">
      <c r="B84" s="518"/>
      <c r="C84" s="403"/>
      <c r="D84" s="405"/>
      <c r="E84" s="211"/>
      <c r="F84" s="212"/>
      <c r="G84" s="229"/>
      <c r="H84" s="230"/>
      <c r="I84" s="45"/>
      <c r="J84" s="50"/>
      <c r="K84" s="51"/>
      <c r="L84" s="212"/>
      <c r="M84" s="231"/>
      <c r="N84" s="50"/>
      <c r="O84" s="51"/>
      <c r="P84" s="56"/>
      <c r="Q84" s="149"/>
      <c r="R84" s="112"/>
      <c r="S84" s="50"/>
      <c r="T84" s="56"/>
      <c r="U84" s="149"/>
      <c r="V84" s="94"/>
      <c r="W84" s="51"/>
      <c r="X84" s="51"/>
      <c r="Y84" s="56"/>
      <c r="Z84" s="149"/>
      <c r="AA84" s="45"/>
      <c r="AB84" s="122"/>
      <c r="AC84" s="126"/>
      <c r="AD84" s="215"/>
      <c r="AE84" s="216"/>
      <c r="AF84" s="217"/>
      <c r="AG84" s="217"/>
      <c r="AH84" s="218"/>
      <c r="AI84" s="219"/>
      <c r="AJ84" s="218"/>
      <c r="AK84" s="66"/>
      <c r="AL84" s="104"/>
    </row>
    <row r="85" spans="2:38" ht="15.75" x14ac:dyDescent="0.25">
      <c r="B85" s="484" t="s">
        <v>90</v>
      </c>
      <c r="C85" s="472"/>
      <c r="D85" s="515">
        <v>13065.08</v>
      </c>
      <c r="E85" s="82"/>
      <c r="F85" s="48"/>
      <c r="G85" s="48"/>
      <c r="H85" s="79"/>
      <c r="I85" s="82"/>
      <c r="J85" s="48"/>
      <c r="K85" s="101"/>
      <c r="L85" s="48"/>
      <c r="M85" s="49"/>
      <c r="N85" s="109"/>
      <c r="O85" s="101"/>
      <c r="P85" s="48"/>
      <c r="Q85" s="49"/>
      <c r="R85" s="203"/>
      <c r="S85" s="109"/>
      <c r="T85" s="48"/>
      <c r="U85" s="49"/>
      <c r="V85" s="102"/>
      <c r="W85" s="101"/>
      <c r="X85" s="101"/>
      <c r="Y85" s="48"/>
      <c r="Z85" s="49"/>
      <c r="AA85" s="102"/>
      <c r="AB85" s="153"/>
      <c r="AC85" s="59"/>
      <c r="AD85" s="60"/>
      <c r="AE85" s="155"/>
      <c r="AF85" s="156"/>
      <c r="AG85" s="156"/>
      <c r="AH85" s="140"/>
      <c r="AI85" s="157">
        <f t="shared" si="1"/>
        <v>0</v>
      </c>
      <c r="AJ85" s="140">
        <f>SUM(D85-AI85)</f>
        <v>13065.08</v>
      </c>
      <c r="AK85" s="87">
        <f t="shared" si="0"/>
        <v>0</v>
      </c>
      <c r="AL85" s="88">
        <f t="shared" ref="AL85" si="64">SUM(D85-AK85)</f>
        <v>13065.08</v>
      </c>
    </row>
    <row r="86" spans="2:38" ht="16.5" thickBot="1" x14ac:dyDescent="0.3">
      <c r="B86" s="513"/>
      <c r="C86" s="514"/>
      <c r="D86" s="516"/>
      <c r="E86" s="253"/>
      <c r="F86" s="254"/>
      <c r="G86" s="254"/>
      <c r="H86" s="255"/>
      <c r="I86" s="253"/>
      <c r="J86" s="254"/>
      <c r="K86" s="256"/>
      <c r="L86" s="254"/>
      <c r="M86" s="257"/>
      <c r="N86" s="258"/>
      <c r="O86" s="256"/>
      <c r="P86" s="254"/>
      <c r="Q86" s="257"/>
      <c r="R86" s="259"/>
      <c r="S86" s="258"/>
      <c r="T86" s="254"/>
      <c r="U86" s="257"/>
      <c r="V86" s="260"/>
      <c r="W86" s="256"/>
      <c r="X86" s="256"/>
      <c r="Y86" s="254"/>
      <c r="Z86" s="257"/>
      <c r="AA86" s="260"/>
      <c r="AB86" s="261"/>
      <c r="AC86" s="262"/>
      <c r="AD86" s="263"/>
      <c r="AE86" s="264"/>
      <c r="AF86" s="265"/>
      <c r="AG86" s="265"/>
      <c r="AH86" s="266"/>
      <c r="AI86" s="267">
        <f t="shared" si="1"/>
        <v>0</v>
      </c>
      <c r="AJ86" s="266">
        <f>SUM(C85-AI86)</f>
        <v>0</v>
      </c>
      <c r="AK86" s="268">
        <f t="shared" si="0"/>
        <v>0</v>
      </c>
      <c r="AL86" s="269">
        <f t="shared" ref="AL86" si="65">SUM(C85-AK86)</f>
        <v>0</v>
      </c>
    </row>
    <row r="87" spans="2:38" ht="16.5" thickBot="1" x14ac:dyDescent="0.3">
      <c r="B87" s="270" t="s">
        <v>46</v>
      </c>
      <c r="C87" s="271">
        <f>SUM(C11:C86)</f>
        <v>6828</v>
      </c>
      <c r="D87" s="272"/>
      <c r="E87" s="533">
        <f>SUM(E12+E14+E16+E18+E20+E22+E24+E26+E28+E30+E32+E34+E36+E38+E40+E44+E46+E48+E50+E52+E54+E56+E58+E60+E62+E64+E66+E68+E86)</f>
        <v>0</v>
      </c>
      <c r="F87" s="534"/>
      <c r="G87" s="535">
        <f>SUM(G12+G14+G16+G18+G20+G22+G24+G26+G28+G30+G32+G34+G36+G38+G40+G44+G46+G48+G50+G52+G54+G56+G58+G60+G62+G64+G66+G68+G86)</f>
        <v>0</v>
      </c>
      <c r="H87" s="536"/>
      <c r="I87" s="533">
        <f>SUM(I12+I14+I16+I18+I20+I22+I24+I26+I28+I30+I32+I34+I36+I38+I40+I44+I46+I48+I50+I52+I54+I56+I58+I60+I62+I64+I66+I68+I86)</f>
        <v>0</v>
      </c>
      <c r="J87" s="534"/>
      <c r="K87" s="273"/>
      <c r="L87" s="535">
        <f>SUM(L12+L14+L16+L18+L20+L22+L24+L26+L28+L30+L32+L34+L36+L38+L40+L44+L46+L48+L50+L52+L54+L56+L58+L60+L62+L64+L66+L68+L86)</f>
        <v>0</v>
      </c>
      <c r="M87" s="536"/>
      <c r="N87" s="523">
        <f>SUM(N12+N14+N16+N18+N20+N22+N24+N26+N28+N30+N32+N34+N36+N38+N40+N44+N46+N48+N50+N52+N54+N56+N58+N60+N62+N64+N66+N68+N86)</f>
        <v>0</v>
      </c>
      <c r="O87" s="524"/>
      <c r="P87" s="525">
        <f>SUM(P12+P14+P16+P18+P20+P22+P24+P26+P28+P30+P32+P34+P36+P38+P40+P44+P46+P48+P50+P52+P54+P56+P58+P60+P62+P64+P66+P68+P86)</f>
        <v>0</v>
      </c>
      <c r="Q87" s="526"/>
      <c r="R87" s="523">
        <f>SUM(R12+R14+R16+R18+R20+R22+R24+R26+R28+R30+R32+R34+R36+R38+R40+R44+R46+R48+R50+R52+R54+R56+R58+R60+R62+R64+R66+R68+R86)</f>
        <v>0</v>
      </c>
      <c r="S87" s="524"/>
      <c r="T87" s="525">
        <f>SUM(T12+T14+T16+T18+T20+T22+T24+T26+T28+T30+T32+T34+T36+T38+T40+T44+T46+T48+T50+T52+T54+T56+T58+T60+T62+T64+T66+T68+T86)</f>
        <v>0</v>
      </c>
      <c r="U87" s="526"/>
      <c r="V87" s="533">
        <f>SUM(V12+V14+V16+V18+V20+V22+V24+V26+V28+V30+V32+V34+V36+V38+V40+V44+V46+V48+V50+V52+V54+V56+V58+V60+V62+V64+V66+V68+V86)</f>
        <v>0</v>
      </c>
      <c r="W87" s="534"/>
      <c r="X87" s="273"/>
      <c r="Y87" s="535">
        <f>SUM(Y12+Y14+Y16+Y18+Y20+Y22+Y24+Y26+Y28+Y30+Y32+Y34+Y36+Y38+Y40+Y44+Y46+Y48+Y50+Y52+Y54+Y56+Y58+Y60+Y62+Y64+Y66+Y68+Y86)</f>
        <v>0</v>
      </c>
      <c r="Z87" s="536"/>
      <c r="AA87" s="523">
        <f>SUM(AA12+AA14+AA16+AA18+AA20+AA22+AA24+AA26+AA28+AA30+AA32+AA34+AA36+AA38+AA40+AA44+AA46+AA48+AA50+AA52+AA54+AA56+AA58+AA60+AA62+AA64+AA66+AA68+AA86)</f>
        <v>0</v>
      </c>
      <c r="AB87" s="524"/>
      <c r="AC87" s="525">
        <f>SUM(AC12+AC14+AC16+AC18+AC20+AC22+AC24+AC26+AC28+AC30+AC32+AC34+AC36+AC38+AC40+AC44+AC46+AC48+AC50+AC52+AC54+AC56+AC58+AC60+AC62+AC64+AC66+AC68+AC86)</f>
        <v>0</v>
      </c>
      <c r="AD87" s="526"/>
      <c r="AE87" s="523">
        <f>SUM(AE12+AE14+AE16+AE18+AE20+AE22+AE24+AE26+AE28+AE30+AE32+AE34+AE36+AE38+AE40+AE44+AE46+AE48+AE50+AE52+AE54+AE56+AE58+AE60+AE62+AE64+AE66+AE68+AE86)</f>
        <v>0</v>
      </c>
      <c r="AF87" s="524"/>
      <c r="AG87" s="525">
        <f>SUM(AG12+AG14+AG16+AG18+AG20+AG22+AG24+AG26+AG28+AG30+AG32+AG34+AG36+AG38+AG40+AG44+AG46+AG48+AG50+AG52+AG54+AG56+AG58+AG60+AG62+AG64+AG66+AG68+AG86)</f>
        <v>0</v>
      </c>
      <c r="AH87" s="526"/>
      <c r="AI87" s="274">
        <f t="shared" si="1"/>
        <v>0</v>
      </c>
      <c r="AJ87" s="275">
        <f>SUM(C87-AI87)</f>
        <v>6828</v>
      </c>
      <c r="AK87" s="276">
        <f>SUM(G87+L87+P87+T87+Y87+AC87+AG87)</f>
        <v>0</v>
      </c>
      <c r="AL87" s="277">
        <f>SUM(C87-AK87)</f>
        <v>6828</v>
      </c>
    </row>
    <row r="88" spans="2:38" ht="16.5" thickBot="1" x14ac:dyDescent="0.3">
      <c r="B88" s="527" t="s">
        <v>47</v>
      </c>
      <c r="C88" s="528"/>
      <c r="D88" s="278">
        <f>SUM(D11:D87)</f>
        <v>1927277.3700000006</v>
      </c>
      <c r="E88" s="529">
        <f>E11+E13+E15+E17+E19+E21+E23+E25+E27+E29+E31+E33+E35+E37+E39+E43+E45+E47+E49+E51+E53+E55+E57+E59+E61+E63+E65+E67+E85</f>
        <v>22884.05</v>
      </c>
      <c r="F88" s="530"/>
      <c r="G88" s="531">
        <f>G11+G13+G15+G17+G19+G21+G23+G25+G27+G29+G31+G33+G35+G37+G39+G43+G45+G47+G49+G51+G53+G55+G57+G59+G61+G63+G65+G67+G85</f>
        <v>22884.05</v>
      </c>
      <c r="H88" s="532"/>
      <c r="I88" s="529">
        <f>I11+I13+I15+I17+I19+I21+I23+I25+I27+I29+I31+I33+I35+I37+I39+I43+I45+I47+I49+I51+I53+I55+I57+I59+I61+I63+I65+I67+I69+I71+I73+I75</f>
        <v>69862.42</v>
      </c>
      <c r="J88" s="530"/>
      <c r="K88" s="279"/>
      <c r="L88" s="531">
        <f>L11+L13+L15+L17+L19+L21+L23+L25+L27+L29+L31+L33+L35+L37+L39+L43+L45+L47+L49+L51+L53+L55+L57+L59+L61+L63+L65+L67+L69+L71+L73+L75+L85</f>
        <v>69862.42</v>
      </c>
      <c r="M88" s="532"/>
      <c r="N88" s="529">
        <f>N11+N13+N15+N17+N19+N21+N23+N25+N27+N29+N31+N33+N35+N37+N39+N43+N45+N47+N49+N51+N53+N55+N57+N59+N61+N63+N65+N67+N85</f>
        <v>0</v>
      </c>
      <c r="O88" s="530"/>
      <c r="P88" s="531">
        <f>P11+P13+P15+P17+P19+P21+P23+P25+P27+P29+P31+P33+P35+P37+P39+P43+P45+P47+P49+P51+P53+P55+P57+P59+P61+P63+P65+P67+P85</f>
        <v>0</v>
      </c>
      <c r="Q88" s="532"/>
      <c r="R88" s="529">
        <f>R11+R13+R15+R17+R19+R21+R23+R25+R27+R29+R31+R33+R35+R37+R39+R43+R45+R47+R49+R51+R53+R55+R57+R59+R61+R63+R65+R67+R85</f>
        <v>0</v>
      </c>
      <c r="S88" s="530"/>
      <c r="T88" s="531">
        <f>T11+T13+T15+T17+T19+T21+T23+T25+T27+T29+T31+T33+T35+T37+T39+T43+T45+T47+T49+T51+T53+T55+T57+T59+T61+T63+T65+T67+T85</f>
        <v>0</v>
      </c>
      <c r="U88" s="532"/>
      <c r="V88" s="529">
        <f>V11+V13+V15+V17+V19+V21+V23+V25+V27+V29+V31+V33+V35+V37+V39+V43+V45+V47+V49+V51+V53+V55+V57+V59+V61+V63+V65+V67+V85</f>
        <v>0</v>
      </c>
      <c r="W88" s="530"/>
      <c r="X88" s="279"/>
      <c r="Y88" s="531">
        <f>Y11+Y13+Y15+Y17+Y19+Y21+Y23+Y25+Y27+Y29+Y31+Y33+Y35+Y37+Y39+Y43+Y45+Y47+Y49+Y51+Y53+Y55+Y57+Y59+Y61+Y63+Y65+Y67+Y85</f>
        <v>0</v>
      </c>
      <c r="Z88" s="532"/>
      <c r="AA88" s="529">
        <f>AA11+AA13+AA15+AA17+AA19+AA21+AA23+AA25+AA27+AA29+AA31+AA33+AA35+AA37+AA39+AA43+AA45+AA47+AA49+AA51+AA53+AA55+AA57+AA59+AA61+AA63+AA65+AA67+AA85</f>
        <v>0</v>
      </c>
      <c r="AB88" s="530"/>
      <c r="AC88" s="531">
        <f>AC11+AC13+AC15+AC17+AC19+AC21+AC23+AC25+AC27+AC29+AC31+AC33+AC35+AC37+AC39+AC43+AC45+AC47+AC49+AC51+AC53+AC55+AC57+AC59+AC61+AC63+AC65+AC67+AC85</f>
        <v>0</v>
      </c>
      <c r="AD88" s="532"/>
      <c r="AE88" s="539">
        <f>AE11+AE13+AE15+AE17+AE19+AE21+AE23+AE25+AE27+AE29+AE31+AE33+AE35+AE37+AE39+AE43+AE45+AE47+AE49+AE51+AE53+AE55+AE57+AE59+AE61+AE63+AE65+AE67+AE85</f>
        <v>0</v>
      </c>
      <c r="AF88" s="540"/>
      <c r="AG88" s="537">
        <f>AG11+AG13+AG15+AG17+AG19+AG21+AG23+AG25+AG27+AG29+AG31+AG33+AG35+AG37+AG39+AG43+AG45+AG47+AG49+AG51+AG53+AG55+AG57+AG59+AG61+AG63+AG65+AG67+AG85</f>
        <v>0</v>
      </c>
      <c r="AH88" s="538"/>
      <c r="AI88" s="308">
        <f t="shared" si="1"/>
        <v>92746.47</v>
      </c>
      <c r="AJ88" s="310">
        <f>SUM(D88-AI88)</f>
        <v>1834530.9000000006</v>
      </c>
      <c r="AK88" s="276">
        <f t="shared" ref="AK88:AK90" si="66">SUM(G88+L88+P88+T88+Y88+AC88+AG88)</f>
        <v>92746.47</v>
      </c>
      <c r="AL88" s="280">
        <f>SUM(D88-AK88)</f>
        <v>1834530.9000000006</v>
      </c>
    </row>
    <row r="89" spans="2:38" ht="16.5" thickBot="1" x14ac:dyDescent="0.3">
      <c r="B89" s="527" t="s">
        <v>48</v>
      </c>
      <c r="C89" s="528"/>
      <c r="D89" s="278">
        <f>ROUND(D88*0.21,2)</f>
        <v>404728.25</v>
      </c>
      <c r="E89" s="529">
        <f>ROUND(E88*0.21,2)</f>
        <v>4805.6499999999996</v>
      </c>
      <c r="F89" s="530"/>
      <c r="G89" s="531">
        <f>ROUND(G88*0.21,2)</f>
        <v>4805.6499999999996</v>
      </c>
      <c r="H89" s="532"/>
      <c r="I89" s="529">
        <f>ROUND(I88*0.21,2)</f>
        <v>14671.11</v>
      </c>
      <c r="J89" s="530"/>
      <c r="K89" s="279"/>
      <c r="L89" s="531">
        <f>ROUND(L88*0.21,2)</f>
        <v>14671.11</v>
      </c>
      <c r="M89" s="532"/>
      <c r="N89" s="529">
        <f>ROUND(N88*0.21,2)</f>
        <v>0</v>
      </c>
      <c r="O89" s="530"/>
      <c r="P89" s="531">
        <f>ROUND(P88*0.21,2)</f>
        <v>0</v>
      </c>
      <c r="Q89" s="532"/>
      <c r="R89" s="529">
        <f>ROUND(R88*0.21,2)</f>
        <v>0</v>
      </c>
      <c r="S89" s="530"/>
      <c r="T89" s="531">
        <f>ROUND(T88*0.21,2)</f>
        <v>0</v>
      </c>
      <c r="U89" s="532"/>
      <c r="V89" s="529">
        <f>ROUND(V88*0.21,2)</f>
        <v>0</v>
      </c>
      <c r="W89" s="530"/>
      <c r="X89" s="279"/>
      <c r="Y89" s="531">
        <f>ROUND(Y88*0.21,2)</f>
        <v>0</v>
      </c>
      <c r="Z89" s="532"/>
      <c r="AA89" s="529">
        <f>ROUND(AA88*0.21,2)</f>
        <v>0</v>
      </c>
      <c r="AB89" s="530"/>
      <c r="AC89" s="531">
        <f>ROUND(AC88*0.21,2)</f>
        <v>0</v>
      </c>
      <c r="AD89" s="532"/>
      <c r="AE89" s="523">
        <f>ROUND(AE88*0.21,2)</f>
        <v>0</v>
      </c>
      <c r="AF89" s="524"/>
      <c r="AG89" s="525">
        <f>ROUND(AG88*0.21,2)</f>
        <v>0</v>
      </c>
      <c r="AH89" s="526"/>
      <c r="AI89" s="308">
        <f t="shared" si="1"/>
        <v>19476.760000000002</v>
      </c>
      <c r="AJ89" s="310">
        <f t="shared" ref="AJ89:AJ90" si="67">SUM(D89-AI89)</f>
        <v>385251.49</v>
      </c>
      <c r="AK89" s="276">
        <f t="shared" si="66"/>
        <v>19476.760000000002</v>
      </c>
      <c r="AL89" s="281">
        <f t="shared" ref="AL89:AL90" si="68">SUM(D89-AK89)</f>
        <v>385251.49</v>
      </c>
    </row>
    <row r="90" spans="2:38" ht="16.5" thickBot="1" x14ac:dyDescent="0.3">
      <c r="B90" s="527" t="s">
        <v>49</v>
      </c>
      <c r="C90" s="528"/>
      <c r="D90" s="282">
        <f>SUM(D88:D89)</f>
        <v>2332005.6200000006</v>
      </c>
      <c r="E90" s="529">
        <f>E88+E89</f>
        <v>27689.699999999997</v>
      </c>
      <c r="F90" s="530"/>
      <c r="G90" s="531">
        <f>G88+G89</f>
        <v>27689.699999999997</v>
      </c>
      <c r="H90" s="532"/>
      <c r="I90" s="529">
        <f>I88+I89</f>
        <v>84533.53</v>
      </c>
      <c r="J90" s="530"/>
      <c r="K90" s="279"/>
      <c r="L90" s="531">
        <f>L88+L89</f>
        <v>84533.53</v>
      </c>
      <c r="M90" s="532"/>
      <c r="N90" s="529">
        <f>N89+N88</f>
        <v>0</v>
      </c>
      <c r="O90" s="530"/>
      <c r="P90" s="531">
        <f>P88+P89</f>
        <v>0</v>
      </c>
      <c r="Q90" s="532"/>
      <c r="R90" s="529">
        <f>R88+R89</f>
        <v>0</v>
      </c>
      <c r="S90" s="530"/>
      <c r="T90" s="531">
        <f>T88+T89</f>
        <v>0</v>
      </c>
      <c r="U90" s="532"/>
      <c r="V90" s="529">
        <f>V88+V89</f>
        <v>0</v>
      </c>
      <c r="W90" s="530"/>
      <c r="X90" s="279"/>
      <c r="Y90" s="531">
        <f>Y88+Y89</f>
        <v>0</v>
      </c>
      <c r="Z90" s="532"/>
      <c r="AA90" s="529">
        <f>AA89+AA88</f>
        <v>0</v>
      </c>
      <c r="AB90" s="530"/>
      <c r="AC90" s="531">
        <f>AC88+AC89</f>
        <v>0</v>
      </c>
      <c r="AD90" s="532"/>
      <c r="AE90" s="543">
        <f>AE89+AE88</f>
        <v>0</v>
      </c>
      <c r="AF90" s="544"/>
      <c r="AG90" s="545">
        <f>AG88+AG89</f>
        <v>0</v>
      </c>
      <c r="AH90" s="546"/>
      <c r="AI90" s="309">
        <f t="shared" si="1"/>
        <v>112223.23</v>
      </c>
      <c r="AJ90" s="311">
        <f t="shared" si="67"/>
        <v>2219782.3900000006</v>
      </c>
      <c r="AK90" s="283">
        <f t="shared" si="66"/>
        <v>112223.23</v>
      </c>
      <c r="AL90" s="284">
        <f t="shared" si="68"/>
        <v>2219782.3900000006</v>
      </c>
    </row>
    <row r="91" spans="2:38" ht="15.75" x14ac:dyDescent="0.25">
      <c r="B91" s="9"/>
      <c r="C91" s="285"/>
      <c r="D91" s="285"/>
      <c r="E91" s="286"/>
      <c r="F91" s="286"/>
      <c r="G91" s="286"/>
      <c r="H91" s="286"/>
      <c r="I91" s="547">
        <f>SUM(E90+I90)</f>
        <v>112223.23</v>
      </c>
      <c r="J91" s="547"/>
      <c r="K91" s="286"/>
      <c r="L91" s="548">
        <f>SUM(G90+L90)</f>
        <v>112223.23</v>
      </c>
      <c r="M91" s="548"/>
      <c r="N91" s="286"/>
      <c r="O91" s="286"/>
      <c r="P91" s="286"/>
      <c r="Q91" s="286"/>
      <c r="AB91" s="287"/>
      <c r="AK91" s="288"/>
    </row>
    <row r="92" spans="2:38" ht="23.25" x14ac:dyDescent="0.25">
      <c r="B92" s="289" t="s">
        <v>50</v>
      </c>
      <c r="C92" s="289"/>
      <c r="D92" s="289"/>
      <c r="E92" s="289"/>
      <c r="F92" s="289"/>
      <c r="G92" s="289"/>
      <c r="H92" s="289"/>
      <c r="I92" s="290"/>
      <c r="J92" s="290"/>
      <c r="K92" s="290"/>
      <c r="L92" s="290"/>
      <c r="M92" s="290"/>
      <c r="N92" s="290"/>
      <c r="O92" s="290"/>
      <c r="P92" s="290"/>
      <c r="Q92" s="290"/>
      <c r="AB92" s="11"/>
    </row>
    <row r="93" spans="2:38" ht="23.25" x14ac:dyDescent="0.25">
      <c r="B93" s="289"/>
      <c r="C93" s="289"/>
      <c r="D93" s="289"/>
      <c r="E93" s="289"/>
      <c r="F93" s="289"/>
      <c r="G93" s="541">
        <f>SUM(G90-E90)</f>
        <v>0</v>
      </c>
      <c r="H93" s="541"/>
      <c r="I93" s="290"/>
      <c r="J93" s="290"/>
      <c r="K93" s="290"/>
      <c r="L93" s="542">
        <f>SUM(L91-I91)</f>
        <v>0</v>
      </c>
      <c r="M93" s="542"/>
      <c r="N93" s="290"/>
      <c r="O93" s="290"/>
      <c r="P93" s="290"/>
      <c r="Q93" s="290"/>
      <c r="AB93" s="11"/>
    </row>
    <row r="94" spans="2:38" x14ac:dyDescent="0.25">
      <c r="D94" s="291">
        <f>SUM(D88)</f>
        <v>1927277.3700000006</v>
      </c>
      <c r="AB94" s="11"/>
    </row>
    <row r="95" spans="2:38" x14ac:dyDescent="0.25">
      <c r="C95" s="291">
        <f>SUM(D65+D67)</f>
        <v>164343.59</v>
      </c>
    </row>
    <row r="96" spans="2:38" x14ac:dyDescent="0.25">
      <c r="C96" s="291">
        <f>SUM(D71+D73)</f>
        <v>270668.15000000002</v>
      </c>
      <c r="D96" s="291">
        <f>SUM(D17+D23)</f>
        <v>121988.04</v>
      </c>
    </row>
    <row r="98" spans="3:4" x14ac:dyDescent="0.25">
      <c r="C98" s="291">
        <f>SUM(D79+D81+D83+D85)</f>
        <v>145292.72</v>
      </c>
      <c r="D98" s="291">
        <f>SUM(D37+D39+D41+D43+D45+D47+D49+D51+D53+D55+D57+D59+D61)</f>
        <v>368287.76</v>
      </c>
    </row>
  </sheetData>
  <mergeCells count="365">
    <mergeCell ref="B90:C90"/>
    <mergeCell ref="E90:F90"/>
    <mergeCell ref="V89:W89"/>
    <mergeCell ref="Y89:Z89"/>
    <mergeCell ref="AA89:AB89"/>
    <mergeCell ref="AC89:AD89"/>
    <mergeCell ref="AE90:AF90"/>
    <mergeCell ref="AG90:AH90"/>
    <mergeCell ref="I91:J91"/>
    <mergeCell ref="L91:M91"/>
    <mergeCell ref="AC90:AD90"/>
    <mergeCell ref="AE89:AF89"/>
    <mergeCell ref="AG89:AH89"/>
    <mergeCell ref="B89:C89"/>
    <mergeCell ref="E89:F89"/>
    <mergeCell ref="V88:W88"/>
    <mergeCell ref="Y88:Z88"/>
    <mergeCell ref="AA88:AB88"/>
    <mergeCell ref="AC88:AD88"/>
    <mergeCell ref="AE88:AF88"/>
    <mergeCell ref="G93:H93"/>
    <mergeCell ref="L93:M93"/>
    <mergeCell ref="P90:Q90"/>
    <mergeCell ref="R90:S90"/>
    <mergeCell ref="T90:U90"/>
    <mergeCell ref="V90:W90"/>
    <mergeCell ref="Y90:Z90"/>
    <mergeCell ref="AA90:AB90"/>
    <mergeCell ref="G90:H90"/>
    <mergeCell ref="I90:J90"/>
    <mergeCell ref="L90:M90"/>
    <mergeCell ref="N90:O90"/>
    <mergeCell ref="G89:H89"/>
    <mergeCell ref="I89:J89"/>
    <mergeCell ref="L89:M89"/>
    <mergeCell ref="N89:O89"/>
    <mergeCell ref="P89:Q89"/>
    <mergeCell ref="R89:S89"/>
    <mergeCell ref="T89:U89"/>
    <mergeCell ref="AE87:AF87"/>
    <mergeCell ref="AG87:AH87"/>
    <mergeCell ref="B88:C88"/>
    <mergeCell ref="E88:F88"/>
    <mergeCell ref="G88:H88"/>
    <mergeCell ref="I88:J88"/>
    <mergeCell ref="L88:M88"/>
    <mergeCell ref="N88:O88"/>
    <mergeCell ref="P88:Q88"/>
    <mergeCell ref="R88:S88"/>
    <mergeCell ref="R87:S87"/>
    <mergeCell ref="T87:U87"/>
    <mergeCell ref="V87:W87"/>
    <mergeCell ref="Y87:Z87"/>
    <mergeCell ref="AA87:AB87"/>
    <mergeCell ref="AC87:AD87"/>
    <mergeCell ref="E87:F87"/>
    <mergeCell ref="G87:H87"/>
    <mergeCell ref="I87:J87"/>
    <mergeCell ref="L87:M87"/>
    <mergeCell ref="N87:O87"/>
    <mergeCell ref="P87:Q87"/>
    <mergeCell ref="AG88:AH88"/>
    <mergeCell ref="T88:U88"/>
    <mergeCell ref="B85:B86"/>
    <mergeCell ref="C85:C86"/>
    <mergeCell ref="D85:D86"/>
    <mergeCell ref="B69:B70"/>
    <mergeCell ref="B71:B72"/>
    <mergeCell ref="B73:B74"/>
    <mergeCell ref="B75:B76"/>
    <mergeCell ref="B83:B84"/>
    <mergeCell ref="C83:C84"/>
    <mergeCell ref="D83:D84"/>
    <mergeCell ref="C69:C70"/>
    <mergeCell ref="C71:C72"/>
    <mergeCell ref="C73:C74"/>
    <mergeCell ref="C75:C76"/>
    <mergeCell ref="D69:D70"/>
    <mergeCell ref="D71:D72"/>
    <mergeCell ref="D73:D74"/>
    <mergeCell ref="D75:D76"/>
    <mergeCell ref="B77:B78"/>
    <mergeCell ref="C77:C78"/>
    <mergeCell ref="D77:D78"/>
    <mergeCell ref="B79:B80"/>
    <mergeCell ref="B81:B82"/>
    <mergeCell ref="C79:C80"/>
    <mergeCell ref="AE63:AF63"/>
    <mergeCell ref="AA64:AB64"/>
    <mergeCell ref="AC64:AD64"/>
    <mergeCell ref="B65:B66"/>
    <mergeCell ref="C65:C66"/>
    <mergeCell ref="D65:D66"/>
    <mergeCell ref="AA65:AB65"/>
    <mergeCell ref="AC65:AD65"/>
    <mergeCell ref="AA66:AB66"/>
    <mergeCell ref="AC66:AD66"/>
    <mergeCell ref="AA61:AB61"/>
    <mergeCell ref="AC61:AD61"/>
    <mergeCell ref="AA62:AB62"/>
    <mergeCell ref="AC62:AD62"/>
    <mergeCell ref="B63:B64"/>
    <mergeCell ref="C63:C64"/>
    <mergeCell ref="D63:D64"/>
    <mergeCell ref="AA63:AB63"/>
    <mergeCell ref="AC63:AD63"/>
    <mergeCell ref="I54:J54"/>
    <mergeCell ref="L54:M54"/>
    <mergeCell ref="V59:W59"/>
    <mergeCell ref="R60:S60"/>
    <mergeCell ref="V60:W60"/>
    <mergeCell ref="B61:B62"/>
    <mergeCell ref="C61:C62"/>
    <mergeCell ref="D61:D62"/>
    <mergeCell ref="R56:S56"/>
    <mergeCell ref="T56:U56"/>
    <mergeCell ref="B57:B58"/>
    <mergeCell ref="C57:C58"/>
    <mergeCell ref="D57:D58"/>
    <mergeCell ref="B59:B60"/>
    <mergeCell ref="C59:C60"/>
    <mergeCell ref="D59:D60"/>
    <mergeCell ref="R59:S59"/>
    <mergeCell ref="E59:F59"/>
    <mergeCell ref="G59:H59"/>
    <mergeCell ref="E60:F60"/>
    <mergeCell ref="G60:H60"/>
    <mergeCell ref="I55:J55"/>
    <mergeCell ref="I56:J56"/>
    <mergeCell ref="L55:M55"/>
    <mergeCell ref="AA52:AB52"/>
    <mergeCell ref="AC52:AD52"/>
    <mergeCell ref="AC53:AD53"/>
    <mergeCell ref="V54:W54"/>
    <mergeCell ref="Y54:Z54"/>
    <mergeCell ref="AA54:AB54"/>
    <mergeCell ref="AC54:AD54"/>
    <mergeCell ref="B55:B56"/>
    <mergeCell ref="C55:C56"/>
    <mergeCell ref="D55:D56"/>
    <mergeCell ref="R55:S55"/>
    <mergeCell ref="T55:U55"/>
    <mergeCell ref="B53:B54"/>
    <mergeCell ref="C53:C54"/>
    <mergeCell ref="D53:D54"/>
    <mergeCell ref="V53:W53"/>
    <mergeCell ref="Y53:Z53"/>
    <mergeCell ref="AA53:AB53"/>
    <mergeCell ref="E53:F53"/>
    <mergeCell ref="E54:F54"/>
    <mergeCell ref="G53:H53"/>
    <mergeCell ref="G54:H54"/>
    <mergeCell ref="I53:J53"/>
    <mergeCell ref="L53:M53"/>
    <mergeCell ref="AC49:AD49"/>
    <mergeCell ref="V50:W50"/>
    <mergeCell ref="Y50:Z50"/>
    <mergeCell ref="AA50:AB50"/>
    <mergeCell ref="AC50:AD50"/>
    <mergeCell ref="B51:B52"/>
    <mergeCell ref="C51:C52"/>
    <mergeCell ref="D51:D52"/>
    <mergeCell ref="R51:S51"/>
    <mergeCell ref="T51:U51"/>
    <mergeCell ref="B49:B50"/>
    <mergeCell ref="C49:C50"/>
    <mergeCell ref="D49:D50"/>
    <mergeCell ref="V49:W49"/>
    <mergeCell ref="Y49:Z49"/>
    <mergeCell ref="AA49:AB49"/>
    <mergeCell ref="V51:W51"/>
    <mergeCell ref="Y51:Z51"/>
    <mergeCell ref="AA51:AB51"/>
    <mergeCell ref="AC51:AD51"/>
    <mergeCell ref="R52:S52"/>
    <mergeCell ref="T52:U52"/>
    <mergeCell ref="V52:W52"/>
    <mergeCell ref="Y52:Z52"/>
    <mergeCell ref="AA45:AB45"/>
    <mergeCell ref="AA46:AB46"/>
    <mergeCell ref="B47:B48"/>
    <mergeCell ref="C47:C48"/>
    <mergeCell ref="D47:D48"/>
    <mergeCell ref="AA47:AB47"/>
    <mergeCell ref="AA48:AB48"/>
    <mergeCell ref="B43:B44"/>
    <mergeCell ref="C43:C44"/>
    <mergeCell ref="D43:D44"/>
    <mergeCell ref="B45:B46"/>
    <mergeCell ref="C45:C46"/>
    <mergeCell ref="D45:D46"/>
    <mergeCell ref="B41:B42"/>
    <mergeCell ref="C41:C42"/>
    <mergeCell ref="D41:D42"/>
    <mergeCell ref="AA41:AB41"/>
    <mergeCell ref="AC41:AD41"/>
    <mergeCell ref="AA42:AB42"/>
    <mergeCell ref="AC42:AD42"/>
    <mergeCell ref="B39:B40"/>
    <mergeCell ref="C39:C40"/>
    <mergeCell ref="D39:D40"/>
    <mergeCell ref="AA39:AB39"/>
    <mergeCell ref="AC39:AD39"/>
    <mergeCell ref="AA40:AB40"/>
    <mergeCell ref="AC40:AD40"/>
    <mergeCell ref="AA37:AB37"/>
    <mergeCell ref="AC37:AD37"/>
    <mergeCell ref="V38:W38"/>
    <mergeCell ref="Y38:Z38"/>
    <mergeCell ref="AA38:AB38"/>
    <mergeCell ref="AC38:AD38"/>
    <mergeCell ref="B37:B38"/>
    <mergeCell ref="C37:C38"/>
    <mergeCell ref="D37:D38"/>
    <mergeCell ref="V37:W37"/>
    <mergeCell ref="Y37:Z37"/>
    <mergeCell ref="B35:B36"/>
    <mergeCell ref="C35:C36"/>
    <mergeCell ref="D35:D36"/>
    <mergeCell ref="V33:W33"/>
    <mergeCell ref="Y33:Z33"/>
    <mergeCell ref="R34:S34"/>
    <mergeCell ref="V34:W34"/>
    <mergeCell ref="Y34:Z34"/>
    <mergeCell ref="Y31:Z31"/>
    <mergeCell ref="R32:S32"/>
    <mergeCell ref="T32:U32"/>
    <mergeCell ref="V32:W32"/>
    <mergeCell ref="Y32:Z32"/>
    <mergeCell ref="B33:B34"/>
    <mergeCell ref="C33:C34"/>
    <mergeCell ref="D33:D34"/>
    <mergeCell ref="R33:S33"/>
    <mergeCell ref="T33:U33"/>
    <mergeCell ref="B31:B32"/>
    <mergeCell ref="C31:C32"/>
    <mergeCell ref="D31:D32"/>
    <mergeCell ref="R31:S31"/>
    <mergeCell ref="T31:U31"/>
    <mergeCell ref="V31:W31"/>
    <mergeCell ref="B29:B30"/>
    <mergeCell ref="C29:C30"/>
    <mergeCell ref="D29:D30"/>
    <mergeCell ref="N29:O29"/>
    <mergeCell ref="P29:Q29"/>
    <mergeCell ref="R29:S29"/>
    <mergeCell ref="N30:O30"/>
    <mergeCell ref="P30:Q30"/>
    <mergeCell ref="R30:S30"/>
    <mergeCell ref="E29:F29"/>
    <mergeCell ref="G29:H29"/>
    <mergeCell ref="E30:F30"/>
    <mergeCell ref="I29:J29"/>
    <mergeCell ref="I30:J30"/>
    <mergeCell ref="L29:M29"/>
    <mergeCell ref="L30:M30"/>
    <mergeCell ref="V25:W25"/>
    <mergeCell ref="R26:S26"/>
    <mergeCell ref="T26:U26"/>
    <mergeCell ref="V26:W26"/>
    <mergeCell ref="B27:B28"/>
    <mergeCell ref="C27:C28"/>
    <mergeCell ref="D27:D28"/>
    <mergeCell ref="R27:S27"/>
    <mergeCell ref="T27:U27"/>
    <mergeCell ref="V27:W27"/>
    <mergeCell ref="R28:S28"/>
    <mergeCell ref="T28:U28"/>
    <mergeCell ref="V28:W28"/>
    <mergeCell ref="I27:J27"/>
    <mergeCell ref="I28:J28"/>
    <mergeCell ref="L28:M28"/>
    <mergeCell ref="L27:M27"/>
    <mergeCell ref="D17:D18"/>
    <mergeCell ref="B23:B24"/>
    <mergeCell ref="C23:C24"/>
    <mergeCell ref="D23:D24"/>
    <mergeCell ref="B25:B26"/>
    <mergeCell ref="C25:C26"/>
    <mergeCell ref="D25:D26"/>
    <mergeCell ref="R25:S25"/>
    <mergeCell ref="T25:U25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B1:AD1"/>
    <mergeCell ref="B6:AD6"/>
    <mergeCell ref="B8:B10"/>
    <mergeCell ref="C8:C10"/>
    <mergeCell ref="D8:D10"/>
    <mergeCell ref="E8:AD8"/>
    <mergeCell ref="E27:F27"/>
    <mergeCell ref="G27:H27"/>
    <mergeCell ref="E28:F28"/>
    <mergeCell ref="G28:H28"/>
    <mergeCell ref="B13:B14"/>
    <mergeCell ref="C13:C14"/>
    <mergeCell ref="D13:D14"/>
    <mergeCell ref="B15:B16"/>
    <mergeCell ref="C15:C16"/>
    <mergeCell ref="D15:D16"/>
    <mergeCell ref="B19:B20"/>
    <mergeCell ref="C19:C20"/>
    <mergeCell ref="D19:D20"/>
    <mergeCell ref="B21:B22"/>
    <mergeCell ref="C21:C22"/>
    <mergeCell ref="D21:D22"/>
    <mergeCell ref="B17:B18"/>
    <mergeCell ref="C17:C18"/>
    <mergeCell ref="I50:J50"/>
    <mergeCell ref="L50:M50"/>
    <mergeCell ref="E31:F31"/>
    <mergeCell ref="G31:H31"/>
    <mergeCell ref="E32:F32"/>
    <mergeCell ref="E33:F33"/>
    <mergeCell ref="E34:F34"/>
    <mergeCell ref="G33:H33"/>
    <mergeCell ref="E49:F49"/>
    <mergeCell ref="E50:F50"/>
    <mergeCell ref="G49:H49"/>
    <mergeCell ref="G50:H50"/>
    <mergeCell ref="I32:J32"/>
    <mergeCell ref="L31:M31"/>
    <mergeCell ref="L32:M32"/>
    <mergeCell ref="I33:J33"/>
    <mergeCell ref="I34:J34"/>
    <mergeCell ref="L33:M33"/>
    <mergeCell ref="L34:M34"/>
    <mergeCell ref="I49:J49"/>
    <mergeCell ref="L49:M49"/>
    <mergeCell ref="I31:J31"/>
    <mergeCell ref="L56:M56"/>
    <mergeCell ref="I59:J59"/>
    <mergeCell ref="I60:J60"/>
    <mergeCell ref="L59:M59"/>
    <mergeCell ref="L60:M60"/>
    <mergeCell ref="I67:J67"/>
    <mergeCell ref="I68:J68"/>
    <mergeCell ref="L67:M67"/>
    <mergeCell ref="I69:J69"/>
    <mergeCell ref="L69:M69"/>
    <mergeCell ref="C81:C82"/>
    <mergeCell ref="D79:D80"/>
    <mergeCell ref="D81:D82"/>
    <mergeCell ref="E67:F67"/>
    <mergeCell ref="G67:H67"/>
    <mergeCell ref="E68:F68"/>
    <mergeCell ref="G68:H68"/>
    <mergeCell ref="B67:B68"/>
    <mergeCell ref="C67:C68"/>
    <mergeCell ref="D67:D6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A25" zoomScale="80" zoomScaleNormal="80" workbookViewId="0">
      <selection activeCell="U50" sqref="U5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32" t="s">
        <v>91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1"/>
      <c r="AF1" s="1"/>
      <c r="AG1" s="1"/>
      <c r="AH1" s="1"/>
      <c r="AI1" s="1"/>
      <c r="AJ1" s="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33" t="s">
        <v>52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8"/>
      <c r="AF6" s="8"/>
      <c r="AG6" s="8"/>
      <c r="AH6" s="8"/>
      <c r="AI6" s="8"/>
      <c r="AJ6" s="8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34" t="s">
        <v>2</v>
      </c>
      <c r="C8" s="437" t="s">
        <v>3</v>
      </c>
      <c r="D8" s="437" t="s">
        <v>4</v>
      </c>
      <c r="E8" s="440" t="s">
        <v>5</v>
      </c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2"/>
      <c r="AE8" s="440" t="s">
        <v>6</v>
      </c>
      <c r="AF8" s="441"/>
      <c r="AG8" s="441"/>
      <c r="AH8" s="442"/>
      <c r="AI8" s="440" t="s">
        <v>7</v>
      </c>
      <c r="AJ8" s="442"/>
      <c r="AK8" s="451" t="s">
        <v>8</v>
      </c>
      <c r="AL8" s="452"/>
    </row>
    <row r="9" spans="1:38" ht="20.25" customHeight="1" x14ac:dyDescent="0.25">
      <c r="A9" s="11"/>
      <c r="B9" s="435"/>
      <c r="C9" s="438"/>
      <c r="D9" s="438"/>
      <c r="E9" s="453" t="s">
        <v>9</v>
      </c>
      <c r="F9" s="453"/>
      <c r="G9" s="453"/>
      <c r="H9" s="454"/>
      <c r="I9" s="453" t="s">
        <v>10</v>
      </c>
      <c r="J9" s="453"/>
      <c r="K9" s="453"/>
      <c r="L9" s="453"/>
      <c r="M9" s="454"/>
      <c r="N9" s="455" t="s">
        <v>11</v>
      </c>
      <c r="O9" s="456"/>
      <c r="P9" s="456"/>
      <c r="Q9" s="457"/>
      <c r="R9" s="455" t="s">
        <v>12</v>
      </c>
      <c r="S9" s="456"/>
      <c r="T9" s="456"/>
      <c r="U9" s="457"/>
      <c r="V9" s="455" t="s">
        <v>13</v>
      </c>
      <c r="W9" s="456"/>
      <c r="X9" s="456"/>
      <c r="Y9" s="456"/>
      <c r="Z9" s="457"/>
      <c r="AA9" s="455" t="s">
        <v>14</v>
      </c>
      <c r="AB9" s="456"/>
      <c r="AC9" s="456"/>
      <c r="AD9" s="457"/>
      <c r="AE9" s="455" t="s">
        <v>15</v>
      </c>
      <c r="AF9" s="456"/>
      <c r="AG9" s="456"/>
      <c r="AH9" s="457"/>
      <c r="AI9" s="458" t="s">
        <v>16</v>
      </c>
      <c r="AJ9" s="460" t="s">
        <v>17</v>
      </c>
      <c r="AK9" s="462" t="s">
        <v>18</v>
      </c>
      <c r="AL9" s="444" t="s">
        <v>17</v>
      </c>
    </row>
    <row r="10" spans="1:38" ht="24.75" customHeight="1" thickBot="1" x14ac:dyDescent="0.3">
      <c r="A10" s="11"/>
      <c r="B10" s="436"/>
      <c r="C10" s="439"/>
      <c r="D10" s="43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59"/>
      <c r="AJ10" s="461"/>
      <c r="AK10" s="463"/>
      <c r="AL10" s="445"/>
    </row>
    <row r="11" spans="1:38" ht="12" customHeight="1" x14ac:dyDescent="0.25">
      <c r="A11" s="23"/>
      <c r="B11" s="446" t="s">
        <v>53</v>
      </c>
      <c r="C11" s="448"/>
      <c r="D11" s="45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47"/>
      <c r="C12" s="449"/>
      <c r="D12" s="41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55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177"/>
      <c r="AI12" s="64"/>
      <c r="AJ12" s="65"/>
      <c r="AK12" s="66"/>
      <c r="AL12" s="67"/>
    </row>
    <row r="13" spans="1:38" ht="15.75" x14ac:dyDescent="0.25">
      <c r="A13" s="23"/>
      <c r="B13" s="414" t="s">
        <v>54</v>
      </c>
      <c r="C13" s="402">
        <v>34</v>
      </c>
      <c r="D13" s="41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204"/>
      <c r="AF13" s="35"/>
      <c r="AG13" s="35"/>
      <c r="AH13" s="147"/>
      <c r="AI13" s="86">
        <f>SUM(E13+I13+N13+R13+V13+AA13+AE13)</f>
        <v>0</v>
      </c>
      <c r="AJ13" s="147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43"/>
      <c r="C14" s="403"/>
      <c r="D14" s="41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177"/>
      <c r="AI14" s="95">
        <f>SUM(E14+I14+N14+R14+V14+AA14+AE14)</f>
        <v>0</v>
      </c>
      <c r="AJ14" s="177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14" t="s">
        <v>60</v>
      </c>
      <c r="C15" s="402">
        <v>436</v>
      </c>
      <c r="D15" s="416">
        <v>57201</v>
      </c>
      <c r="E15" s="420">
        <v>816.92</v>
      </c>
      <c r="F15" s="421"/>
      <c r="G15" s="426">
        <v>816.92</v>
      </c>
      <c r="H15" s="427"/>
      <c r="I15" s="420">
        <v>2078.4699999999998</v>
      </c>
      <c r="J15" s="421"/>
      <c r="K15" s="100"/>
      <c r="L15" s="426">
        <v>2078.4699999999998</v>
      </c>
      <c r="M15" s="427"/>
      <c r="N15" s="420">
        <v>5000</v>
      </c>
      <c r="O15" s="421"/>
      <c r="P15" s="426">
        <v>2925.66</v>
      </c>
      <c r="Q15" s="427"/>
      <c r="R15" s="464">
        <v>5000</v>
      </c>
      <c r="S15" s="465"/>
      <c r="T15" s="466"/>
      <c r="U15" s="467"/>
      <c r="V15" s="420">
        <v>5000</v>
      </c>
      <c r="W15" s="421"/>
      <c r="X15" s="101"/>
      <c r="Y15" s="48"/>
      <c r="Z15" s="49"/>
      <c r="AA15" s="420">
        <v>5000</v>
      </c>
      <c r="AB15" s="42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22895.39</v>
      </c>
      <c r="AJ15" s="140">
        <f>SUM(D15-AI15)</f>
        <v>34305.61</v>
      </c>
      <c r="AK15" s="87">
        <f t="shared" si="0"/>
        <v>5821.0499999999993</v>
      </c>
      <c r="AL15" s="88">
        <f t="shared" ref="AL15" si="2">SUM(D15-AK15)</f>
        <v>51379.95</v>
      </c>
    </row>
    <row r="16" spans="1:38" ht="15.75" x14ac:dyDescent="0.25">
      <c r="B16" s="415"/>
      <c r="C16" s="403"/>
      <c r="D16" s="417"/>
      <c r="E16" s="422"/>
      <c r="F16" s="423"/>
      <c r="G16" s="428"/>
      <c r="H16" s="429"/>
      <c r="I16" s="422"/>
      <c r="J16" s="423"/>
      <c r="K16" s="46"/>
      <c r="L16" s="428"/>
      <c r="M16" s="429"/>
      <c r="N16" s="422">
        <v>38</v>
      </c>
      <c r="O16" s="423"/>
      <c r="P16" s="56"/>
      <c r="Q16" s="149"/>
      <c r="R16" s="561">
        <v>38</v>
      </c>
      <c r="S16" s="562"/>
      <c r="T16" s="428"/>
      <c r="U16" s="429"/>
      <c r="V16" s="422">
        <v>38</v>
      </c>
      <c r="W16" s="423"/>
      <c r="X16" s="51"/>
      <c r="Y16" s="53"/>
      <c r="Z16" s="54"/>
      <c r="AA16" s="422">
        <v>38</v>
      </c>
      <c r="AB16" s="423"/>
      <c r="AC16" s="113"/>
      <c r="AD16" s="114"/>
      <c r="AE16" s="61"/>
      <c r="AF16" s="62"/>
      <c r="AG16" s="62"/>
      <c r="AH16" s="177"/>
      <c r="AI16" s="95">
        <f t="shared" si="1"/>
        <v>152</v>
      </c>
      <c r="AJ16" s="177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14" t="s">
        <v>61</v>
      </c>
      <c r="C17" s="402">
        <v>1425</v>
      </c>
      <c r="D17" s="416">
        <v>183620.94</v>
      </c>
      <c r="E17" s="420">
        <v>1604.23</v>
      </c>
      <c r="F17" s="421"/>
      <c r="G17" s="424">
        <v>1604.23</v>
      </c>
      <c r="H17" s="425"/>
      <c r="I17" s="420">
        <v>1443.92</v>
      </c>
      <c r="J17" s="421"/>
      <c r="K17" s="100"/>
      <c r="L17" s="424">
        <v>1443.92</v>
      </c>
      <c r="M17" s="425"/>
      <c r="N17" s="557">
        <v>4000</v>
      </c>
      <c r="O17" s="558"/>
      <c r="P17" s="559">
        <v>7299.69</v>
      </c>
      <c r="Q17" s="560"/>
      <c r="R17" s="464">
        <v>4000</v>
      </c>
      <c r="S17" s="465"/>
      <c r="T17" s="48"/>
      <c r="U17" s="49"/>
      <c r="V17" s="420">
        <v>4000</v>
      </c>
      <c r="W17" s="421"/>
      <c r="X17" s="48"/>
      <c r="Y17" s="48"/>
      <c r="Z17" s="49"/>
      <c r="AA17" s="420">
        <v>4000</v>
      </c>
      <c r="AB17" s="421"/>
      <c r="AC17" s="48"/>
      <c r="AD17" s="49"/>
      <c r="AE17" s="204"/>
      <c r="AF17" s="35"/>
      <c r="AG17" s="35"/>
      <c r="AH17" s="147"/>
      <c r="AI17" s="86">
        <f t="shared" si="1"/>
        <v>19048.150000000001</v>
      </c>
      <c r="AJ17" s="147">
        <f>SUM(D17-AI17)</f>
        <v>164572.79</v>
      </c>
      <c r="AK17" s="87">
        <f t="shared" si="0"/>
        <v>10347.84</v>
      </c>
      <c r="AL17" s="88">
        <f t="shared" ref="AL17" si="4">SUM(D17-AK17)</f>
        <v>173273.1</v>
      </c>
    </row>
    <row r="18" spans="2:38" ht="15.75" x14ac:dyDescent="0.25">
      <c r="B18" s="415"/>
      <c r="C18" s="472"/>
      <c r="D18" s="417"/>
      <c r="E18" s="422"/>
      <c r="F18" s="423"/>
      <c r="G18" s="300"/>
      <c r="H18" s="301"/>
      <c r="I18" s="422"/>
      <c r="J18" s="423"/>
      <c r="K18" s="100"/>
      <c r="L18" s="428"/>
      <c r="M18" s="429"/>
      <c r="N18" s="477">
        <v>31</v>
      </c>
      <c r="O18" s="423"/>
      <c r="P18" s="478"/>
      <c r="Q18" s="479"/>
      <c r="R18" s="549">
        <v>31</v>
      </c>
      <c r="S18" s="550"/>
      <c r="T18" s="53"/>
      <c r="U18" s="49"/>
      <c r="V18" s="422">
        <v>31</v>
      </c>
      <c r="W18" s="423"/>
      <c r="X18" s="51"/>
      <c r="Y18" s="48"/>
      <c r="Z18" s="49"/>
      <c r="AA18" s="422">
        <v>31</v>
      </c>
      <c r="AB18" s="423"/>
      <c r="AC18" s="59"/>
      <c r="AD18" s="60"/>
      <c r="AE18" s="61"/>
      <c r="AF18" s="62"/>
      <c r="AG18" s="62"/>
      <c r="AH18" s="177"/>
      <c r="AI18" s="95">
        <f t="shared" si="1"/>
        <v>124</v>
      </c>
      <c r="AJ18" s="177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14" t="s">
        <v>63</v>
      </c>
      <c r="C19" s="402">
        <v>545</v>
      </c>
      <c r="D19" s="416">
        <v>138774.69</v>
      </c>
      <c r="E19" s="420">
        <v>124.71</v>
      </c>
      <c r="F19" s="421"/>
      <c r="G19" s="424">
        <v>124.71</v>
      </c>
      <c r="H19" s="425"/>
      <c r="I19" s="420">
        <v>2289.8200000000002</v>
      </c>
      <c r="J19" s="421"/>
      <c r="K19" s="133"/>
      <c r="L19" s="424">
        <v>2289.8200000000002</v>
      </c>
      <c r="M19" s="425"/>
      <c r="N19" s="420">
        <v>5000</v>
      </c>
      <c r="O19" s="421"/>
      <c r="P19" s="424">
        <v>757.4</v>
      </c>
      <c r="Q19" s="425"/>
      <c r="R19" s="464">
        <v>5000</v>
      </c>
      <c r="S19" s="465"/>
      <c r="T19" s="466"/>
      <c r="U19" s="467"/>
      <c r="V19" s="420">
        <v>5000</v>
      </c>
      <c r="W19" s="421"/>
      <c r="X19" s="158"/>
      <c r="Y19" s="466"/>
      <c r="Z19" s="467"/>
      <c r="AA19" s="420">
        <v>5000</v>
      </c>
      <c r="AB19" s="421"/>
      <c r="AC19" s="80"/>
      <c r="AD19" s="81"/>
      <c r="AE19" s="204"/>
      <c r="AF19" s="35"/>
      <c r="AG19" s="35"/>
      <c r="AH19" s="147"/>
      <c r="AI19" s="86">
        <f t="shared" si="1"/>
        <v>22414.53</v>
      </c>
      <c r="AJ19" s="160">
        <f>SUM(D19-AI19)</f>
        <v>116360.16</v>
      </c>
      <c r="AK19" s="87">
        <f t="shared" si="0"/>
        <v>3171.9300000000003</v>
      </c>
      <c r="AL19" s="88">
        <f t="shared" ref="AL19" si="6">SUM(D19-AK19)</f>
        <v>135602.76</v>
      </c>
    </row>
    <row r="20" spans="2:38" ht="15.75" x14ac:dyDescent="0.25">
      <c r="B20" s="415"/>
      <c r="C20" s="403"/>
      <c r="D20" s="417"/>
      <c r="E20" s="422"/>
      <c r="F20" s="423"/>
      <c r="G20" s="53"/>
      <c r="H20" s="103"/>
      <c r="I20" s="422"/>
      <c r="J20" s="423"/>
      <c r="K20" s="46"/>
      <c r="L20" s="428"/>
      <c r="M20" s="429"/>
      <c r="N20" s="422">
        <v>20</v>
      </c>
      <c r="O20" s="423"/>
      <c r="P20" s="53"/>
      <c r="Q20" s="54"/>
      <c r="R20" s="549">
        <v>20</v>
      </c>
      <c r="S20" s="550"/>
      <c r="T20" s="478"/>
      <c r="U20" s="479"/>
      <c r="V20" s="422">
        <v>20</v>
      </c>
      <c r="W20" s="423"/>
      <c r="X20" s="50"/>
      <c r="Y20" s="428"/>
      <c r="Z20" s="429"/>
      <c r="AA20" s="422">
        <v>20</v>
      </c>
      <c r="AB20" s="423"/>
      <c r="AC20" s="113"/>
      <c r="AD20" s="114"/>
      <c r="AE20" s="61"/>
      <c r="AF20" s="62"/>
      <c r="AG20" s="62"/>
      <c r="AH20" s="177"/>
      <c r="AI20" s="95">
        <f t="shared" si="1"/>
        <v>80</v>
      </c>
      <c r="AJ20" s="177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14" t="s">
        <v>64</v>
      </c>
      <c r="C21" s="402">
        <v>248</v>
      </c>
      <c r="D21" s="416">
        <v>66781.84</v>
      </c>
      <c r="E21" s="420">
        <v>1466.19</v>
      </c>
      <c r="F21" s="421"/>
      <c r="G21" s="424">
        <v>1466.19</v>
      </c>
      <c r="H21" s="425"/>
      <c r="I21" s="420">
        <v>7147.05</v>
      </c>
      <c r="J21" s="421"/>
      <c r="K21" s="100"/>
      <c r="L21" s="424">
        <v>7147.05</v>
      </c>
      <c r="M21" s="425"/>
      <c r="N21" s="420">
        <v>3000</v>
      </c>
      <c r="O21" s="421"/>
      <c r="P21" s="424">
        <v>805.36</v>
      </c>
      <c r="Q21" s="425"/>
      <c r="R21" s="464">
        <v>3000</v>
      </c>
      <c r="S21" s="465"/>
      <c r="T21" s="466"/>
      <c r="U21" s="467"/>
      <c r="V21" s="420">
        <v>3000</v>
      </c>
      <c r="W21" s="421"/>
      <c r="X21" s="109"/>
      <c r="Y21" s="478"/>
      <c r="Z21" s="479"/>
      <c r="AA21" s="420">
        <v>3000</v>
      </c>
      <c r="AB21" s="421"/>
      <c r="AC21" s="48"/>
      <c r="AD21" s="49"/>
      <c r="AE21" s="204"/>
      <c r="AF21" s="35"/>
      <c r="AG21" s="35"/>
      <c r="AH21" s="147"/>
      <c r="AI21" s="143">
        <f t="shared" si="1"/>
        <v>20613.239999999998</v>
      </c>
      <c r="AJ21" s="165">
        <f>SUM(D21-AI21)</f>
        <v>46168.6</v>
      </c>
      <c r="AK21" s="166">
        <f t="shared" si="0"/>
        <v>9418.6</v>
      </c>
      <c r="AL21" s="167">
        <f t="shared" ref="AL21" si="8">SUM(D21-AK21)</f>
        <v>57363.24</v>
      </c>
    </row>
    <row r="22" spans="2:38" ht="15.75" x14ac:dyDescent="0.25">
      <c r="B22" s="443"/>
      <c r="C22" s="472"/>
      <c r="D22" s="417"/>
      <c r="E22" s="422"/>
      <c r="F22" s="423"/>
      <c r="G22" s="53"/>
      <c r="H22" s="103"/>
      <c r="I22" s="422"/>
      <c r="J22" s="423"/>
      <c r="K22" s="51"/>
      <c r="L22" s="428"/>
      <c r="M22" s="429"/>
      <c r="N22" s="422">
        <v>11</v>
      </c>
      <c r="O22" s="423"/>
      <c r="P22" s="53"/>
      <c r="Q22" s="54"/>
      <c r="R22" s="549">
        <v>11</v>
      </c>
      <c r="S22" s="550"/>
      <c r="T22" s="176"/>
      <c r="U22" s="54"/>
      <c r="V22" s="422">
        <v>11</v>
      </c>
      <c r="W22" s="423"/>
      <c r="X22" s="50"/>
      <c r="Y22" s="428"/>
      <c r="Z22" s="429"/>
      <c r="AA22" s="422">
        <v>11</v>
      </c>
      <c r="AB22" s="423"/>
      <c r="AC22" s="113"/>
      <c r="AD22" s="114"/>
      <c r="AE22" s="61"/>
      <c r="AF22" s="62"/>
      <c r="AG22" s="62"/>
      <c r="AH22" s="177"/>
      <c r="AI22" s="95">
        <f t="shared" si="1"/>
        <v>44</v>
      </c>
      <c r="AJ22" s="177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80" t="s">
        <v>65</v>
      </c>
      <c r="C23" s="402"/>
      <c r="D23" s="416"/>
      <c r="E23" s="101"/>
      <c r="F23" s="101"/>
      <c r="G23" s="48"/>
      <c r="H23" s="79"/>
      <c r="I23" s="102"/>
      <c r="J23" s="100"/>
      <c r="K23" s="106"/>
      <c r="L23" s="117"/>
      <c r="M23" s="118"/>
      <c r="N23" s="151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204"/>
      <c r="AF23" s="35"/>
      <c r="AG23" s="35"/>
      <c r="AH23" s="147"/>
      <c r="AI23" s="169"/>
      <c r="AJ23" s="147"/>
      <c r="AK23" s="87"/>
      <c r="AL23" s="88"/>
    </row>
    <row r="24" spans="2:38" ht="11.25" customHeight="1" x14ac:dyDescent="0.25">
      <c r="B24" s="481"/>
      <c r="C24" s="403"/>
      <c r="D24" s="417"/>
      <c r="E24" s="51"/>
      <c r="F24" s="51"/>
      <c r="G24" s="120"/>
      <c r="H24" s="121"/>
      <c r="I24" s="45"/>
      <c r="J24" s="46"/>
      <c r="K24" s="47"/>
      <c r="L24" s="53"/>
      <c r="M24" s="54"/>
      <c r="N24" s="110"/>
      <c r="O24" s="111"/>
      <c r="P24" s="53"/>
      <c r="Q24" s="54"/>
      <c r="R24" s="316"/>
      <c r="S24" s="317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215"/>
      <c r="AI24" s="128"/>
      <c r="AJ24" s="215"/>
      <c r="AK24" s="129"/>
      <c r="AL24" s="104"/>
    </row>
    <row r="25" spans="2:38" ht="15.75" customHeight="1" x14ac:dyDescent="0.25">
      <c r="B25" s="414" t="s">
        <v>72</v>
      </c>
      <c r="C25" s="402">
        <v>5</v>
      </c>
      <c r="D25" s="416">
        <v>864.16</v>
      </c>
      <c r="E25" s="420">
        <v>679.08</v>
      </c>
      <c r="F25" s="421"/>
      <c r="G25" s="426">
        <v>679.08</v>
      </c>
      <c r="H25" s="427"/>
      <c r="I25" s="430">
        <v>185.08</v>
      </c>
      <c r="J25" s="431"/>
      <c r="K25" s="72"/>
      <c r="L25" s="424">
        <v>185.08</v>
      </c>
      <c r="M25" s="425"/>
      <c r="N25" s="73"/>
      <c r="O25" s="74"/>
      <c r="P25" s="75"/>
      <c r="Q25" s="76"/>
      <c r="R25" s="208"/>
      <c r="S25" s="209"/>
      <c r="T25" s="210"/>
      <c r="U25" s="76"/>
      <c r="V25" s="430"/>
      <c r="W25" s="504"/>
      <c r="X25" s="48"/>
      <c r="Y25" s="478"/>
      <c r="Z25" s="479"/>
      <c r="AA25" s="491"/>
      <c r="AB25" s="492"/>
      <c r="AC25" s="478"/>
      <c r="AD25" s="479"/>
      <c r="AE25" s="204"/>
      <c r="AF25" s="35"/>
      <c r="AG25" s="35"/>
      <c r="AH25" s="147"/>
      <c r="AI25" s="86">
        <f t="shared" si="1"/>
        <v>864.16000000000008</v>
      </c>
      <c r="AJ25" s="160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84"/>
      <c r="C26" s="403"/>
      <c r="D26" s="417"/>
      <c r="E26" s="410"/>
      <c r="F26" s="411"/>
      <c r="G26" s="412"/>
      <c r="H26" s="413"/>
      <c r="I26" s="422"/>
      <c r="J26" s="423"/>
      <c r="K26" s="51"/>
      <c r="L26" s="418"/>
      <c r="M26" s="419"/>
      <c r="N26" s="50"/>
      <c r="O26" s="51"/>
      <c r="P26" s="53"/>
      <c r="Q26" s="54"/>
      <c r="R26" s="318"/>
      <c r="S26" s="317"/>
      <c r="T26" s="176"/>
      <c r="U26" s="54"/>
      <c r="V26" s="422"/>
      <c r="W26" s="423"/>
      <c r="X26" s="51"/>
      <c r="Y26" s="428"/>
      <c r="Z26" s="429"/>
      <c r="AA26" s="422"/>
      <c r="AB26" s="423"/>
      <c r="AC26" s="498"/>
      <c r="AD26" s="499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14" t="s">
        <v>73</v>
      </c>
      <c r="C27" s="402">
        <v>104</v>
      </c>
      <c r="D27" s="41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20">
        <v>5000</v>
      </c>
      <c r="O27" s="421"/>
      <c r="P27" s="35"/>
      <c r="Q27" s="147"/>
      <c r="R27" s="464">
        <v>5000</v>
      </c>
      <c r="S27" s="465"/>
      <c r="T27" s="502"/>
      <c r="U27" s="503"/>
      <c r="V27" s="430">
        <v>5000</v>
      </c>
      <c r="W27" s="431"/>
      <c r="X27" s="101"/>
      <c r="Y27" s="466"/>
      <c r="Z27" s="467"/>
      <c r="AA27" s="420">
        <v>4876.96</v>
      </c>
      <c r="AB27" s="421"/>
      <c r="AC27" s="505"/>
      <c r="AD27" s="50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0</v>
      </c>
      <c r="AL27" s="88">
        <f t="shared" ref="AL27" si="11">SUM(D27-AK27)</f>
        <v>19876.96</v>
      </c>
    </row>
    <row r="28" spans="2:38" ht="15.75" x14ac:dyDescent="0.25">
      <c r="B28" s="415"/>
      <c r="C28" s="403"/>
      <c r="D28" s="417"/>
      <c r="E28" s="211"/>
      <c r="F28" s="212"/>
      <c r="G28" s="229"/>
      <c r="H28" s="230"/>
      <c r="I28" s="45"/>
      <c r="J28" s="50"/>
      <c r="K28" s="51"/>
      <c r="L28" s="212"/>
      <c r="M28" s="231"/>
      <c r="N28" s="422">
        <v>26</v>
      </c>
      <c r="O28" s="423"/>
      <c r="P28" s="56"/>
      <c r="Q28" s="149"/>
      <c r="R28" s="549">
        <v>26</v>
      </c>
      <c r="S28" s="550"/>
      <c r="T28" s="428"/>
      <c r="U28" s="429"/>
      <c r="V28" s="422">
        <v>26</v>
      </c>
      <c r="W28" s="423"/>
      <c r="X28" s="51"/>
      <c r="Y28" s="428"/>
      <c r="Z28" s="429"/>
      <c r="AA28" s="422">
        <v>26</v>
      </c>
      <c r="AB28" s="423"/>
      <c r="AC28" s="498"/>
      <c r="AD28" s="49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84" t="s">
        <v>74</v>
      </c>
      <c r="C29" s="402">
        <v>264</v>
      </c>
      <c r="D29" s="416">
        <v>37871.1</v>
      </c>
      <c r="E29" s="406">
        <v>3305.36</v>
      </c>
      <c r="F29" s="407"/>
      <c r="G29" s="408">
        <v>3305.36</v>
      </c>
      <c r="H29" s="409"/>
      <c r="I29" s="420">
        <v>2938.9</v>
      </c>
      <c r="J29" s="421"/>
      <c r="K29" s="101"/>
      <c r="L29" s="408">
        <v>2938.9</v>
      </c>
      <c r="M29" s="409"/>
      <c r="N29" s="420">
        <v>5000</v>
      </c>
      <c r="O29" s="421"/>
      <c r="P29" s="426">
        <v>4949.3599999999997</v>
      </c>
      <c r="Q29" s="427"/>
      <c r="R29" s="464">
        <v>5000</v>
      </c>
      <c r="S29" s="465"/>
      <c r="T29" s="173"/>
      <c r="U29" s="81"/>
      <c r="V29" s="420">
        <v>5000</v>
      </c>
      <c r="W29" s="421"/>
      <c r="X29" s="101"/>
      <c r="Y29" s="466"/>
      <c r="Z29" s="467"/>
      <c r="AA29" s="420">
        <v>5000</v>
      </c>
      <c r="AB29" s="421"/>
      <c r="AC29" s="505"/>
      <c r="AD29" s="506"/>
      <c r="AE29" s="225"/>
      <c r="AF29" s="226"/>
      <c r="AG29" s="226"/>
      <c r="AH29" s="227"/>
      <c r="AI29" s="228">
        <f t="shared" si="1"/>
        <v>26244.260000000002</v>
      </c>
      <c r="AJ29" s="227">
        <f>SUM(D29-AI29)</f>
        <v>11626.839999999997</v>
      </c>
      <c r="AK29" s="87">
        <f t="shared" si="0"/>
        <v>11193.619999999999</v>
      </c>
      <c r="AL29" s="88">
        <f t="shared" ref="AL29" si="13">SUM(D29-AK29)</f>
        <v>26677.48</v>
      </c>
    </row>
    <row r="30" spans="2:38" ht="15.75" x14ac:dyDescent="0.25">
      <c r="B30" s="415"/>
      <c r="C30" s="403"/>
      <c r="D30" s="417"/>
      <c r="E30" s="410"/>
      <c r="F30" s="411"/>
      <c r="G30" s="412"/>
      <c r="H30" s="413"/>
      <c r="I30" s="422"/>
      <c r="J30" s="423"/>
      <c r="K30" s="51"/>
      <c r="L30" s="418"/>
      <c r="M30" s="419"/>
      <c r="N30" s="422">
        <v>47</v>
      </c>
      <c r="O30" s="423"/>
      <c r="P30" s="56"/>
      <c r="Q30" s="149"/>
      <c r="R30" s="549">
        <v>47</v>
      </c>
      <c r="S30" s="550"/>
      <c r="T30" s="176"/>
      <c r="U30" s="54"/>
      <c r="V30" s="422">
        <v>47</v>
      </c>
      <c r="W30" s="423"/>
      <c r="X30" s="51"/>
      <c r="Y30" s="428"/>
      <c r="Z30" s="429"/>
      <c r="AA30" s="422">
        <v>47</v>
      </c>
      <c r="AB30" s="423"/>
      <c r="AC30" s="498"/>
      <c r="AD30" s="49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14" t="s">
        <v>75</v>
      </c>
      <c r="C31" s="402">
        <v>143</v>
      </c>
      <c r="D31" s="416">
        <v>44553.279999999999</v>
      </c>
      <c r="E31" s="220"/>
      <c r="F31" s="221"/>
      <c r="G31" s="222"/>
      <c r="H31" s="223"/>
      <c r="I31" s="420">
        <v>15597.66</v>
      </c>
      <c r="J31" s="421"/>
      <c r="K31" s="101"/>
      <c r="L31" s="408">
        <v>15597.66</v>
      </c>
      <c r="M31" s="409"/>
      <c r="N31" s="420">
        <v>5000</v>
      </c>
      <c r="O31" s="421"/>
      <c r="P31" s="426">
        <v>16410.919999999998</v>
      </c>
      <c r="Q31" s="427"/>
      <c r="R31" s="464">
        <v>5000</v>
      </c>
      <c r="S31" s="465"/>
      <c r="T31" s="466"/>
      <c r="U31" s="467"/>
      <c r="V31" s="420">
        <v>5000</v>
      </c>
      <c r="W31" s="421"/>
      <c r="X31" s="101"/>
      <c r="Y31" s="145"/>
      <c r="Z31" s="147"/>
      <c r="AA31" s="420">
        <v>5000</v>
      </c>
      <c r="AB31" s="421"/>
      <c r="AC31" s="233"/>
      <c r="AD31" s="238"/>
      <c r="AE31" s="225"/>
      <c r="AF31" s="226"/>
      <c r="AG31" s="226"/>
      <c r="AH31" s="227"/>
      <c r="AI31" s="228">
        <f t="shared" si="1"/>
        <v>35597.660000000003</v>
      </c>
      <c r="AJ31" s="227">
        <f>SUM(D31-AI31)</f>
        <v>8955.6199999999953</v>
      </c>
      <c r="AK31" s="87">
        <f t="shared" si="0"/>
        <v>32008.579999999998</v>
      </c>
      <c r="AL31" s="88">
        <f t="shared" ref="AL31" si="15">SUM(D31-AK31)</f>
        <v>12544.7</v>
      </c>
    </row>
    <row r="32" spans="2:38" ht="15.75" x14ac:dyDescent="0.25">
      <c r="B32" s="415"/>
      <c r="C32" s="403"/>
      <c r="D32" s="417"/>
      <c r="E32" s="211"/>
      <c r="F32" s="212"/>
      <c r="G32" s="229"/>
      <c r="H32" s="230"/>
      <c r="I32" s="422"/>
      <c r="J32" s="423"/>
      <c r="K32" s="51"/>
      <c r="L32" s="418"/>
      <c r="M32" s="419"/>
      <c r="N32" s="422">
        <v>16</v>
      </c>
      <c r="O32" s="423"/>
      <c r="P32" s="53"/>
      <c r="Q32" s="54"/>
      <c r="R32" s="549">
        <v>15</v>
      </c>
      <c r="S32" s="550"/>
      <c r="T32" s="428"/>
      <c r="U32" s="429"/>
      <c r="V32" s="422">
        <v>16</v>
      </c>
      <c r="W32" s="423"/>
      <c r="X32" s="51"/>
      <c r="Y32" s="56"/>
      <c r="Z32" s="149"/>
      <c r="AA32" s="422">
        <v>15</v>
      </c>
      <c r="AB32" s="423"/>
      <c r="AC32" s="126"/>
      <c r="AD32" s="215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84" t="s">
        <v>76</v>
      </c>
      <c r="C33" s="402">
        <v>423</v>
      </c>
      <c r="D33" s="41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20">
        <v>5000</v>
      </c>
      <c r="O33" s="421"/>
      <c r="P33" s="426">
        <v>6571.1</v>
      </c>
      <c r="Q33" s="427"/>
      <c r="R33" s="464">
        <v>7000</v>
      </c>
      <c r="S33" s="465"/>
      <c r="T33" s="145"/>
      <c r="U33" s="147"/>
      <c r="V33" s="420">
        <v>10000</v>
      </c>
      <c r="W33" s="421"/>
      <c r="X33" s="101"/>
      <c r="Y33" s="35"/>
      <c r="Z33" s="147"/>
      <c r="AA33" s="420">
        <v>15000</v>
      </c>
      <c r="AB33" s="421"/>
      <c r="AC33" s="137"/>
      <c r="AD33" s="238"/>
      <c r="AE33" s="225"/>
      <c r="AF33" s="226"/>
      <c r="AG33" s="226"/>
      <c r="AH33" s="227"/>
      <c r="AI33" s="228">
        <f t="shared" si="1"/>
        <v>37000</v>
      </c>
      <c r="AJ33" s="227">
        <f>SUM(D33-AI33)</f>
        <v>37324.600000000006</v>
      </c>
      <c r="AK33" s="87">
        <f t="shared" si="0"/>
        <v>6571.1</v>
      </c>
      <c r="AL33" s="88">
        <f t="shared" ref="AL33" si="17">SUM(D33-AK33)</f>
        <v>67753.5</v>
      </c>
    </row>
    <row r="34" spans="2:38" ht="15.75" x14ac:dyDescent="0.25">
      <c r="B34" s="415"/>
      <c r="C34" s="403"/>
      <c r="D34" s="417"/>
      <c r="E34" s="211"/>
      <c r="F34" s="212"/>
      <c r="G34" s="229"/>
      <c r="H34" s="230"/>
      <c r="I34" s="45"/>
      <c r="J34" s="50"/>
      <c r="K34" s="51"/>
      <c r="L34" s="212"/>
      <c r="M34" s="231"/>
      <c r="N34" s="422">
        <v>28</v>
      </c>
      <c r="O34" s="423"/>
      <c r="P34" s="53"/>
      <c r="Q34" s="54"/>
      <c r="R34" s="549">
        <v>39</v>
      </c>
      <c r="S34" s="550"/>
      <c r="T34" s="56"/>
      <c r="U34" s="149"/>
      <c r="V34" s="422">
        <v>56</v>
      </c>
      <c r="W34" s="423"/>
      <c r="X34" s="51"/>
      <c r="Y34" s="56"/>
      <c r="Z34" s="149"/>
      <c r="AA34" s="422">
        <v>84</v>
      </c>
      <c r="AB34" s="423"/>
      <c r="AC34" s="126"/>
      <c r="AD34" s="215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14" t="s">
        <v>77</v>
      </c>
      <c r="C35" s="402">
        <v>47</v>
      </c>
      <c r="D35" s="416">
        <v>20852.599999999999</v>
      </c>
      <c r="E35" s="406">
        <v>2871.91</v>
      </c>
      <c r="F35" s="407"/>
      <c r="G35" s="408">
        <v>2871.91</v>
      </c>
      <c r="H35" s="409"/>
      <c r="I35" s="420">
        <v>1238.24</v>
      </c>
      <c r="J35" s="421"/>
      <c r="K35" s="101"/>
      <c r="L35" s="408">
        <v>1238.24</v>
      </c>
      <c r="M35" s="409"/>
      <c r="N35" s="420">
        <v>1500</v>
      </c>
      <c r="O35" s="421"/>
      <c r="P35" s="426">
        <v>4694.13</v>
      </c>
      <c r="Q35" s="427"/>
      <c r="R35" s="464">
        <v>1500</v>
      </c>
      <c r="S35" s="465"/>
      <c r="T35" s="146"/>
      <c r="U35" s="147"/>
      <c r="V35" s="420">
        <v>1500</v>
      </c>
      <c r="W35" s="421"/>
      <c r="X35" s="101"/>
      <c r="Y35" s="236"/>
      <c r="Z35" s="147"/>
      <c r="AA35" s="420">
        <v>1500</v>
      </c>
      <c r="AB35" s="421"/>
      <c r="AC35" s="137"/>
      <c r="AD35" s="238"/>
      <c r="AE35" s="225"/>
      <c r="AF35" s="226"/>
      <c r="AG35" s="226"/>
      <c r="AH35" s="227"/>
      <c r="AI35" s="228">
        <f t="shared" si="1"/>
        <v>10110.15</v>
      </c>
      <c r="AJ35" s="140">
        <f>SUM(D35-AI35)</f>
        <v>10742.449999999999</v>
      </c>
      <c r="AK35" s="87">
        <f t="shared" si="0"/>
        <v>8804.2799999999988</v>
      </c>
      <c r="AL35" s="88">
        <f t="shared" ref="AL35" si="19">SUM(D35-AK35)</f>
        <v>12048.32</v>
      </c>
    </row>
    <row r="36" spans="2:38" ht="15.75" x14ac:dyDescent="0.25">
      <c r="B36" s="415"/>
      <c r="C36" s="403"/>
      <c r="D36" s="417"/>
      <c r="E36" s="410"/>
      <c r="F36" s="411"/>
      <c r="G36" s="412"/>
      <c r="H36" s="413"/>
      <c r="I36" s="422"/>
      <c r="J36" s="423"/>
      <c r="K36" s="51"/>
      <c r="L36" s="418"/>
      <c r="M36" s="419"/>
      <c r="N36" s="422">
        <v>3</v>
      </c>
      <c r="O36" s="423"/>
      <c r="P36" s="56"/>
      <c r="Q36" s="149"/>
      <c r="R36" s="549">
        <v>3</v>
      </c>
      <c r="S36" s="550"/>
      <c r="T36" s="142"/>
      <c r="U36" s="149"/>
      <c r="V36" s="422">
        <v>4</v>
      </c>
      <c r="W36" s="423"/>
      <c r="X36" s="51"/>
      <c r="Y36" s="237"/>
      <c r="Z36" s="149"/>
      <c r="AA36" s="422">
        <v>3</v>
      </c>
      <c r="AB36" s="423"/>
      <c r="AC36" s="126"/>
      <c r="AD36" s="215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14" t="s">
        <v>78</v>
      </c>
      <c r="C37" s="402">
        <v>156</v>
      </c>
      <c r="D37" s="41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147"/>
      <c r="R37" s="319"/>
      <c r="S37" s="320"/>
      <c r="T37" s="35"/>
      <c r="U37" s="147"/>
      <c r="V37" s="232"/>
      <c r="W37" s="101"/>
      <c r="X37" s="101"/>
      <c r="Y37" s="35"/>
      <c r="Z37" s="147"/>
      <c r="AA37" s="491"/>
      <c r="AB37" s="492"/>
      <c r="AC37" s="509"/>
      <c r="AD37" s="510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15"/>
      <c r="C38" s="403"/>
      <c r="D38" s="417"/>
      <c r="E38" s="211"/>
      <c r="F38" s="212"/>
      <c r="G38" s="229"/>
      <c r="H38" s="230"/>
      <c r="I38" s="45"/>
      <c r="J38" s="50"/>
      <c r="K38" s="51"/>
      <c r="L38" s="212"/>
      <c r="M38" s="231"/>
      <c r="N38" s="50"/>
      <c r="O38" s="51"/>
      <c r="P38" s="56"/>
      <c r="Q38" s="149"/>
      <c r="R38" s="312"/>
      <c r="S38" s="313"/>
      <c r="T38" s="56"/>
      <c r="U38" s="149"/>
      <c r="V38" s="94"/>
      <c r="W38" s="51"/>
      <c r="X38" s="51"/>
      <c r="Y38" s="56"/>
      <c r="Z38" s="149"/>
      <c r="AA38" s="422"/>
      <c r="AB38" s="423"/>
      <c r="AC38" s="498"/>
      <c r="AD38" s="499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80" t="s">
        <v>79</v>
      </c>
      <c r="C39" s="402"/>
      <c r="D39" s="41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147"/>
      <c r="R39" s="319"/>
      <c r="S39" s="320"/>
      <c r="T39" s="35"/>
      <c r="U39" s="147"/>
      <c r="V39" s="232"/>
      <c r="W39" s="101"/>
      <c r="X39" s="101"/>
      <c r="Y39" s="35"/>
      <c r="Z39" s="147"/>
      <c r="AA39" s="430"/>
      <c r="AB39" s="431"/>
      <c r="AC39" s="505"/>
      <c r="AD39" s="506"/>
      <c r="AE39" s="511"/>
      <c r="AF39" s="512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81"/>
      <c r="C40" s="403"/>
      <c r="D40" s="417"/>
      <c r="E40" s="211"/>
      <c r="F40" s="212"/>
      <c r="G40" s="213"/>
      <c r="H40" s="241"/>
      <c r="I40" s="45"/>
      <c r="J40" s="50"/>
      <c r="K40" s="51"/>
      <c r="L40" s="212"/>
      <c r="M40" s="231"/>
      <c r="N40" s="50"/>
      <c r="O40" s="51"/>
      <c r="P40" s="56"/>
      <c r="Q40" s="149"/>
      <c r="R40" s="312"/>
      <c r="S40" s="313"/>
      <c r="T40" s="56"/>
      <c r="U40" s="149"/>
      <c r="V40" s="94"/>
      <c r="W40" s="51"/>
      <c r="X40" s="51"/>
      <c r="Y40" s="56"/>
      <c r="Z40" s="149"/>
      <c r="AA40" s="422"/>
      <c r="AB40" s="423"/>
      <c r="AC40" s="498"/>
      <c r="AD40" s="499"/>
      <c r="AE40" s="216"/>
      <c r="AF40" s="217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14" t="s">
        <v>92</v>
      </c>
      <c r="C41" s="402"/>
      <c r="D41" s="416">
        <v>88812.09</v>
      </c>
      <c r="E41" s="406">
        <v>12015.65</v>
      </c>
      <c r="F41" s="407"/>
      <c r="G41" s="408">
        <v>12015.65</v>
      </c>
      <c r="H41" s="409"/>
      <c r="I41" s="420">
        <v>35176.01</v>
      </c>
      <c r="J41" s="421"/>
      <c r="K41" s="97"/>
      <c r="L41" s="408">
        <v>35176.01</v>
      </c>
      <c r="M41" s="409"/>
      <c r="N41" s="73"/>
      <c r="O41" s="97"/>
      <c r="P41" s="426">
        <v>14914.36</v>
      </c>
      <c r="Q41" s="427"/>
      <c r="R41" s="321"/>
      <c r="S41" s="322"/>
      <c r="T41" s="145"/>
      <c r="U41" s="165"/>
      <c r="V41" s="248"/>
      <c r="W41" s="97"/>
      <c r="X41" s="97"/>
      <c r="Y41" s="145"/>
      <c r="Z41" s="165"/>
      <c r="AA41" s="68"/>
      <c r="AB41" s="69"/>
      <c r="AC41" s="233"/>
      <c r="AD41" s="249"/>
      <c r="AE41" s="250"/>
      <c r="AF41" s="251"/>
      <c r="AG41" s="251"/>
      <c r="AH41" s="252"/>
      <c r="AI41" s="228">
        <f t="shared" si="1"/>
        <v>47191.66</v>
      </c>
      <c r="AJ41" s="227">
        <f>SUM(D41-AI41)</f>
        <v>41620.429999999993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15"/>
      <c r="C42" s="403"/>
      <c r="D42" s="417"/>
      <c r="E42" s="410"/>
      <c r="F42" s="411"/>
      <c r="G42" s="412"/>
      <c r="H42" s="413"/>
      <c r="I42" s="422"/>
      <c r="J42" s="423"/>
      <c r="K42" s="51"/>
      <c r="L42" s="212"/>
      <c r="M42" s="231"/>
      <c r="N42" s="50"/>
      <c r="O42" s="51"/>
      <c r="P42" s="56"/>
      <c r="Q42" s="149"/>
      <c r="R42" s="312"/>
      <c r="S42" s="313"/>
      <c r="T42" s="56"/>
      <c r="U42" s="149"/>
      <c r="V42" s="94"/>
      <c r="W42" s="51"/>
      <c r="X42" s="51"/>
      <c r="Y42" s="56"/>
      <c r="Z42" s="149"/>
      <c r="AA42" s="45"/>
      <c r="AB42" s="122"/>
      <c r="AC42" s="126"/>
      <c r="AD42" s="215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14" t="s">
        <v>82</v>
      </c>
      <c r="C43" s="402"/>
      <c r="D43" s="416">
        <v>53920.07</v>
      </c>
      <c r="E43" s="220"/>
      <c r="F43" s="221"/>
      <c r="G43" s="222"/>
      <c r="H43" s="223"/>
      <c r="I43" s="420">
        <v>1767.27</v>
      </c>
      <c r="J43" s="421"/>
      <c r="K43" s="101"/>
      <c r="L43" s="408">
        <v>1767.27</v>
      </c>
      <c r="M43" s="409"/>
      <c r="N43" s="420">
        <v>10000</v>
      </c>
      <c r="O43" s="421"/>
      <c r="P43" s="426">
        <v>13143.62</v>
      </c>
      <c r="Q43" s="427"/>
      <c r="R43" s="464">
        <v>5000</v>
      </c>
      <c r="S43" s="465"/>
      <c r="T43" s="35"/>
      <c r="U43" s="147"/>
      <c r="V43" s="420">
        <v>5000</v>
      </c>
      <c r="W43" s="421"/>
      <c r="X43" s="101"/>
      <c r="Y43" s="35"/>
      <c r="Z43" s="147"/>
      <c r="AA43" s="102"/>
      <c r="AB43" s="11"/>
      <c r="AC43" s="137"/>
      <c r="AD43" s="238"/>
      <c r="AE43" s="225"/>
      <c r="AF43" s="226"/>
      <c r="AG43" s="226"/>
      <c r="AH43" s="227"/>
      <c r="AI43" s="228">
        <f t="shared" si="1"/>
        <v>21767.27</v>
      </c>
      <c r="AJ43" s="227">
        <f t="shared" ref="AJ43" si="25">SUM(D43-AI43)</f>
        <v>32152.799999999999</v>
      </c>
      <c r="AK43" s="87">
        <f t="shared" si="0"/>
        <v>14910.890000000001</v>
      </c>
      <c r="AL43" s="88">
        <f t="shared" ref="AL43" si="26">SUM(D43-AK43)</f>
        <v>39009.18</v>
      </c>
    </row>
    <row r="44" spans="2:38" ht="15.75" x14ac:dyDescent="0.25">
      <c r="B44" s="415"/>
      <c r="C44" s="403"/>
      <c r="D44" s="417"/>
      <c r="E44" s="211"/>
      <c r="F44" s="212"/>
      <c r="G44" s="229"/>
      <c r="H44" s="230"/>
      <c r="I44" s="45"/>
      <c r="J44" s="50"/>
      <c r="K44" s="51"/>
      <c r="L44" s="212"/>
      <c r="M44" s="231"/>
      <c r="N44" s="50"/>
      <c r="O44" s="51"/>
      <c r="P44" s="56"/>
      <c r="Q44" s="149"/>
      <c r="R44" s="312"/>
      <c r="S44" s="313"/>
      <c r="T44" s="56"/>
      <c r="U44" s="149"/>
      <c r="V44" s="94"/>
      <c r="W44" s="51"/>
      <c r="X44" s="51"/>
      <c r="Y44" s="56"/>
      <c r="Z44" s="149"/>
      <c r="AA44" s="45"/>
      <c r="AB44" s="122"/>
      <c r="AC44" s="126"/>
      <c r="AD44" s="215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14" t="s">
        <v>83</v>
      </c>
      <c r="C45" s="402"/>
      <c r="D45" s="41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20">
        <v>5000</v>
      </c>
      <c r="O45" s="421"/>
      <c r="P45" s="426">
        <v>53268.3</v>
      </c>
      <c r="Q45" s="427"/>
      <c r="R45" s="464">
        <v>10000</v>
      </c>
      <c r="S45" s="465"/>
      <c r="T45" s="35"/>
      <c r="U45" s="147"/>
      <c r="V45" s="420">
        <v>10000</v>
      </c>
      <c r="W45" s="421"/>
      <c r="X45" s="101"/>
      <c r="Y45" s="35"/>
      <c r="Z45" s="147"/>
      <c r="AA45" s="420">
        <v>15000</v>
      </c>
      <c r="AB45" s="421"/>
      <c r="AC45" s="137"/>
      <c r="AD45" s="238"/>
      <c r="AE45" s="225"/>
      <c r="AF45" s="226"/>
      <c r="AG45" s="226"/>
      <c r="AH45" s="227"/>
      <c r="AI45" s="228">
        <f t="shared" si="1"/>
        <v>40000</v>
      </c>
      <c r="AJ45" s="227">
        <f t="shared" ref="AJ45" si="29">SUM(D45-AI45)</f>
        <v>106928.57999999999</v>
      </c>
      <c r="AK45" s="87">
        <f t="shared" si="0"/>
        <v>53268.3</v>
      </c>
      <c r="AL45" s="88">
        <f t="shared" ref="AL45" si="30">SUM(D45-AK45)</f>
        <v>93660.279999999984</v>
      </c>
    </row>
    <row r="46" spans="2:38" ht="15.75" x14ac:dyDescent="0.25">
      <c r="B46" s="415"/>
      <c r="C46" s="403"/>
      <c r="D46" s="417"/>
      <c r="E46" s="211"/>
      <c r="F46" s="212"/>
      <c r="G46" s="229"/>
      <c r="H46" s="230"/>
      <c r="I46" s="45"/>
      <c r="J46" s="50"/>
      <c r="K46" s="51"/>
      <c r="L46" s="212"/>
      <c r="M46" s="231"/>
      <c r="N46" s="50"/>
      <c r="O46" s="51"/>
      <c r="P46" s="56"/>
      <c r="Q46" s="149"/>
      <c r="R46" s="312"/>
      <c r="S46" s="313"/>
      <c r="T46" s="56"/>
      <c r="U46" s="149"/>
      <c r="V46" s="94"/>
      <c r="W46" s="51"/>
      <c r="X46" s="51"/>
      <c r="Y46" s="56"/>
      <c r="Z46" s="149"/>
      <c r="AA46" s="45"/>
      <c r="AB46" s="122"/>
      <c r="AC46" s="126"/>
      <c r="AD46" s="215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17" t="s">
        <v>85</v>
      </c>
      <c r="C47" s="402"/>
      <c r="D47" s="41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165"/>
      <c r="R47" s="321"/>
      <c r="S47" s="322"/>
      <c r="T47" s="145"/>
      <c r="U47" s="165"/>
      <c r="V47" s="248"/>
      <c r="W47" s="97"/>
      <c r="X47" s="97"/>
      <c r="Y47" s="145"/>
      <c r="Z47" s="165"/>
      <c r="AA47" s="96"/>
      <c r="AB47" s="298"/>
      <c r="AC47" s="233"/>
      <c r="AD47" s="249"/>
      <c r="AE47" s="250"/>
      <c r="AF47" s="251"/>
      <c r="AG47" s="251"/>
      <c r="AH47" s="252"/>
      <c r="AI47" s="299">
        <f t="shared" si="1"/>
        <v>0</v>
      </c>
      <c r="AJ47" s="252">
        <f t="shared" ref="AJ47" si="33">SUM(D47-AI47)</f>
        <v>9938.3700000000008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18"/>
      <c r="C48" s="403"/>
      <c r="D48" s="417"/>
      <c r="E48" s="211"/>
      <c r="F48" s="212"/>
      <c r="G48" s="229"/>
      <c r="H48" s="230"/>
      <c r="I48" s="45"/>
      <c r="J48" s="50"/>
      <c r="K48" s="51"/>
      <c r="L48" s="212"/>
      <c r="M48" s="231"/>
      <c r="N48" s="50"/>
      <c r="O48" s="51"/>
      <c r="P48" s="56"/>
      <c r="Q48" s="149"/>
      <c r="R48" s="312"/>
      <c r="S48" s="313"/>
      <c r="T48" s="56"/>
      <c r="U48" s="149"/>
      <c r="V48" s="94"/>
      <c r="W48" s="51"/>
      <c r="X48" s="51"/>
      <c r="Y48" s="56"/>
      <c r="Z48" s="149"/>
      <c r="AA48" s="45"/>
      <c r="AB48" s="122"/>
      <c r="AC48" s="126"/>
      <c r="AD48" s="215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19" t="s">
        <v>86</v>
      </c>
      <c r="C49" s="402"/>
      <c r="D49" s="41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147"/>
      <c r="R49" s="319"/>
      <c r="S49" s="320"/>
      <c r="T49" s="35"/>
      <c r="U49" s="147"/>
      <c r="V49" s="232"/>
      <c r="W49" s="101"/>
      <c r="X49" s="101"/>
      <c r="Y49" s="35"/>
      <c r="Z49" s="147"/>
      <c r="AA49" s="102"/>
      <c r="AB49" s="11"/>
      <c r="AC49" s="137"/>
      <c r="AD49" s="238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20"/>
      <c r="C50" s="403"/>
      <c r="D50" s="417"/>
      <c r="E50" s="211"/>
      <c r="F50" s="212"/>
      <c r="G50" s="229"/>
      <c r="H50" s="230"/>
      <c r="I50" s="45"/>
      <c r="J50" s="50"/>
      <c r="K50" s="51"/>
      <c r="L50" s="212"/>
      <c r="M50" s="231"/>
      <c r="N50" s="50"/>
      <c r="O50" s="51"/>
      <c r="P50" s="56"/>
      <c r="Q50" s="149"/>
      <c r="R50" s="312"/>
      <c r="S50" s="313"/>
      <c r="T50" s="56"/>
      <c r="U50" s="149"/>
      <c r="V50" s="94"/>
      <c r="W50" s="51"/>
      <c r="X50" s="51"/>
      <c r="Y50" s="56"/>
      <c r="Z50" s="149"/>
      <c r="AA50" s="45"/>
      <c r="AB50" s="122"/>
      <c r="AC50" s="126"/>
      <c r="AD50" s="215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17" t="s">
        <v>87</v>
      </c>
      <c r="C51" s="521">
        <v>89</v>
      </c>
      <c r="D51" s="404">
        <v>18290.900000000001</v>
      </c>
      <c r="E51" s="220"/>
      <c r="F51" s="221"/>
      <c r="G51" s="222"/>
      <c r="H51" s="223"/>
      <c r="I51" s="102"/>
      <c r="J51" s="109"/>
      <c r="K51" s="101"/>
      <c r="L51" s="221"/>
      <c r="M51" s="224"/>
      <c r="N51" s="430">
        <v>10000</v>
      </c>
      <c r="O51" s="431"/>
      <c r="P51" s="466"/>
      <c r="Q51" s="467"/>
      <c r="R51" s="464">
        <v>8290.9</v>
      </c>
      <c r="S51" s="465"/>
      <c r="T51" s="35"/>
      <c r="U51" s="147"/>
      <c r="V51" s="232"/>
      <c r="W51" s="101"/>
      <c r="X51" s="101"/>
      <c r="Y51" s="35"/>
      <c r="Z51" s="147"/>
      <c r="AA51" s="102"/>
      <c r="AB51" s="11"/>
      <c r="AC51" s="137"/>
      <c r="AD51" s="238"/>
      <c r="AE51" s="225"/>
      <c r="AF51" s="226"/>
      <c r="AG51" s="226"/>
      <c r="AH51" s="227"/>
      <c r="AI51" s="228">
        <f t="shared" ref="AI51:AI56" si="37">SUM(E51+I51+N51+R51+V51+AA51+AE51)</f>
        <v>18290.900000000001</v>
      </c>
      <c r="AJ51" s="227">
        <f t="shared" ref="AJ51" si="38">SUM(D51-AI51)</f>
        <v>0</v>
      </c>
      <c r="AK51" s="87">
        <f t="shared" ref="AK51:AK56" si="39">SUM(G51+L51+P51+T51+Y51+AC51+AG51)</f>
        <v>0</v>
      </c>
      <c r="AL51" s="88">
        <f t="shared" ref="AL51" si="40">SUM(D51-AK51)</f>
        <v>18290.900000000001</v>
      </c>
    </row>
    <row r="52" spans="2:38" ht="15.75" x14ac:dyDescent="0.25">
      <c r="B52" s="518"/>
      <c r="C52" s="522"/>
      <c r="D52" s="405"/>
      <c r="E52" s="211"/>
      <c r="F52" s="212"/>
      <c r="G52" s="229"/>
      <c r="H52" s="230"/>
      <c r="I52" s="45"/>
      <c r="J52" s="50"/>
      <c r="K52" s="51"/>
      <c r="L52" s="212"/>
      <c r="M52" s="231"/>
      <c r="N52" s="422">
        <v>47</v>
      </c>
      <c r="O52" s="423"/>
      <c r="P52" s="56"/>
      <c r="Q52" s="149"/>
      <c r="R52" s="553">
        <v>42</v>
      </c>
      <c r="S52" s="554"/>
      <c r="T52" s="56"/>
      <c r="U52" s="149"/>
      <c r="V52" s="94"/>
      <c r="W52" s="51"/>
      <c r="X52" s="51"/>
      <c r="Y52" s="56"/>
      <c r="Z52" s="149"/>
      <c r="AA52" s="45"/>
      <c r="AB52" s="122"/>
      <c r="AC52" s="126"/>
      <c r="AD52" s="215"/>
      <c r="AE52" s="216"/>
      <c r="AF52" s="217"/>
      <c r="AG52" s="217"/>
      <c r="AH52" s="218"/>
      <c r="AI52" s="219">
        <f t="shared" si="37"/>
        <v>89</v>
      </c>
      <c r="AJ52" s="218">
        <f t="shared" ref="AJ52" si="41">SUM(C51-AI52)</f>
        <v>0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17" t="s">
        <v>88</v>
      </c>
      <c r="C53" s="402"/>
      <c r="D53" s="404">
        <v>82750.710000000006</v>
      </c>
      <c r="E53" s="220"/>
      <c r="F53" s="221"/>
      <c r="G53" s="222"/>
      <c r="H53" s="223"/>
      <c r="I53" s="102"/>
      <c r="J53" s="109"/>
      <c r="K53" s="101"/>
      <c r="L53" s="221"/>
      <c r="M53" s="224"/>
      <c r="N53" s="430">
        <v>30000</v>
      </c>
      <c r="O53" s="431"/>
      <c r="P53" s="466"/>
      <c r="Q53" s="467"/>
      <c r="R53" s="464">
        <v>30000</v>
      </c>
      <c r="S53" s="465"/>
      <c r="T53" s="35"/>
      <c r="U53" s="147"/>
      <c r="V53" s="232"/>
      <c r="W53" s="101"/>
      <c r="X53" s="101"/>
      <c r="Y53" s="35"/>
      <c r="Z53" s="147"/>
      <c r="AA53" s="102"/>
      <c r="AB53" s="11"/>
      <c r="AC53" s="137"/>
      <c r="AD53" s="238"/>
      <c r="AE53" s="225"/>
      <c r="AF53" s="226"/>
      <c r="AG53" s="226"/>
      <c r="AH53" s="227"/>
      <c r="AI53" s="228">
        <f t="shared" si="37"/>
        <v>60000</v>
      </c>
      <c r="AJ53" s="227">
        <f t="shared" ref="AJ53" si="43">SUM(D53-AI53)</f>
        <v>22750.710000000006</v>
      </c>
      <c r="AK53" s="87">
        <f t="shared" si="39"/>
        <v>0</v>
      </c>
      <c r="AL53" s="88">
        <f t="shared" ref="AL53" si="44">SUM(D53-AK53)</f>
        <v>82750.710000000006</v>
      </c>
    </row>
    <row r="54" spans="2:38" ht="15.75" x14ac:dyDescent="0.25">
      <c r="B54" s="518"/>
      <c r="C54" s="403"/>
      <c r="D54" s="405"/>
      <c r="E54" s="211"/>
      <c r="F54" s="212"/>
      <c r="G54" s="229"/>
      <c r="H54" s="230"/>
      <c r="I54" s="45"/>
      <c r="J54" s="50"/>
      <c r="K54" s="51"/>
      <c r="L54" s="212"/>
      <c r="M54" s="231"/>
      <c r="N54" s="50"/>
      <c r="O54" s="51"/>
      <c r="P54" s="56"/>
      <c r="Q54" s="149"/>
      <c r="R54" s="312"/>
      <c r="S54" s="313"/>
      <c r="T54" s="56"/>
      <c r="U54" s="149"/>
      <c r="V54" s="94"/>
      <c r="W54" s="51"/>
      <c r="X54" s="51"/>
      <c r="Y54" s="56"/>
      <c r="Z54" s="149"/>
      <c r="AA54" s="45"/>
      <c r="AB54" s="122"/>
      <c r="AC54" s="126"/>
      <c r="AD54" s="215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17" t="s">
        <v>89</v>
      </c>
      <c r="C55" s="402"/>
      <c r="D55" s="404">
        <v>31186.03</v>
      </c>
      <c r="E55" s="242"/>
      <c r="F55" s="243"/>
      <c r="G55" s="244"/>
      <c r="H55" s="245"/>
      <c r="I55" s="96"/>
      <c r="J55" s="73"/>
      <c r="K55" s="97"/>
      <c r="L55" s="243"/>
      <c r="M55" s="246"/>
      <c r="N55" s="420">
        <v>5000</v>
      </c>
      <c r="O55" s="421"/>
      <c r="P55" s="145"/>
      <c r="Q55" s="165"/>
      <c r="R55" s="464">
        <v>5000</v>
      </c>
      <c r="S55" s="465"/>
      <c r="T55" s="145"/>
      <c r="U55" s="165"/>
      <c r="V55" s="248"/>
      <c r="W55" s="97"/>
      <c r="X55" s="97"/>
      <c r="Y55" s="145"/>
      <c r="Z55" s="165"/>
      <c r="AA55" s="96"/>
      <c r="AB55" s="298"/>
      <c r="AC55" s="233"/>
      <c r="AD55" s="249"/>
      <c r="AE55" s="250"/>
      <c r="AF55" s="251"/>
      <c r="AG55" s="251"/>
      <c r="AH55" s="252"/>
      <c r="AI55" s="299">
        <f t="shared" si="37"/>
        <v>10000</v>
      </c>
      <c r="AJ55" s="252">
        <f t="shared" ref="AJ55" si="47">SUM(D55-AI55)</f>
        <v>21186.03</v>
      </c>
      <c r="AK55" s="166">
        <f t="shared" si="39"/>
        <v>0</v>
      </c>
      <c r="AL55" s="167">
        <f t="shared" ref="AL55" si="48">SUM(D55-AK55)</f>
        <v>31186.03</v>
      </c>
    </row>
    <row r="56" spans="2:38" ht="15.75" x14ac:dyDescent="0.25">
      <c r="B56" s="518"/>
      <c r="C56" s="403"/>
      <c r="D56" s="405"/>
      <c r="E56" s="211"/>
      <c r="F56" s="212"/>
      <c r="G56" s="229"/>
      <c r="H56" s="230"/>
      <c r="I56" s="45"/>
      <c r="J56" s="50"/>
      <c r="K56" s="51"/>
      <c r="L56" s="212"/>
      <c r="M56" s="231"/>
      <c r="N56" s="50"/>
      <c r="O56" s="51"/>
      <c r="P56" s="56"/>
      <c r="Q56" s="149"/>
      <c r="R56" s="312"/>
      <c r="S56" s="313"/>
      <c r="T56" s="56"/>
      <c r="U56" s="149"/>
      <c r="V56" s="94"/>
      <c r="W56" s="51"/>
      <c r="X56" s="51"/>
      <c r="Y56" s="56"/>
      <c r="Z56" s="149"/>
      <c r="AA56" s="45"/>
      <c r="AB56" s="122"/>
      <c r="AC56" s="126"/>
      <c r="AD56" s="215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84" t="s">
        <v>90</v>
      </c>
      <c r="C57" s="472"/>
      <c r="D57" s="515">
        <v>13065.08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20">
        <v>2000</v>
      </c>
      <c r="AB57" s="421"/>
      <c r="AC57" s="59"/>
      <c r="AD57" s="60"/>
      <c r="AE57" s="551">
        <v>3000</v>
      </c>
      <c r="AF57" s="552"/>
      <c r="AG57" s="156"/>
      <c r="AH57" s="140"/>
      <c r="AI57" s="157">
        <f t="shared" si="1"/>
        <v>5000</v>
      </c>
      <c r="AJ57" s="140">
        <f>SUM(D57-AI57)</f>
        <v>8065.08</v>
      </c>
      <c r="AK57" s="87">
        <f t="shared" si="0"/>
        <v>0</v>
      </c>
      <c r="AL57" s="88">
        <f t="shared" ref="AL57" si="51">SUM(D57-AK57)</f>
        <v>13065.08</v>
      </c>
    </row>
    <row r="58" spans="2:38" ht="16.5" thickBot="1" x14ac:dyDescent="0.3">
      <c r="B58" s="513"/>
      <c r="C58" s="514"/>
      <c r="D58" s="51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33">
        <f>SUM(E12+E14+E16+E18+E20+E22+E24+E26+E28+E30+E32+E34+E36+E38+E40+E42+E52)</f>
        <v>0</v>
      </c>
      <c r="F59" s="534"/>
      <c r="G59" s="535">
        <f>SUM(G12+G14+G16+G18+G20+G22+G24+G26+G28+G30+G32+G34+G36+G38+G40+G42+G52)</f>
        <v>0</v>
      </c>
      <c r="H59" s="536"/>
      <c r="I59" s="533">
        <f>SUM(I12+I14+I16+I18+I20+I22+I24+I26+I28+I30+I32+I34+I36+I38+I40+I42+I52)</f>
        <v>0</v>
      </c>
      <c r="J59" s="534"/>
      <c r="K59" s="273"/>
      <c r="L59" s="535">
        <f>SUM(L12+L14+L16+L18+L20+L22+L24+L26+L28+L30+L32+L34+L36+L38+L40+L42+L52)</f>
        <v>0</v>
      </c>
      <c r="M59" s="536"/>
      <c r="N59" s="523">
        <f>SUM(N12+N14+N16+N18+N20+N22+N24+N26+N28+N30+N32+N34+N36+N38+N40+N42+N52)</f>
        <v>267</v>
      </c>
      <c r="O59" s="524"/>
      <c r="P59" s="525">
        <f>SUM(P12+P14+P16+P18+P20+P22+P24+P26+P28+P30+P32+P34+P36+P38+P40+P42+P52)</f>
        <v>0</v>
      </c>
      <c r="Q59" s="526"/>
      <c r="R59" s="523">
        <f>SUM(R12+R14+R16+R18+R20+R22+R24+R26+R28+R30+R32+R34+R36+R38+R40+R42+R52)</f>
        <v>272</v>
      </c>
      <c r="S59" s="524"/>
      <c r="T59" s="525">
        <f>SUM(T12+T14+T16+T18+T20+T22+T24+T26+T28+T30+T32+T34+T36+T38+T40+T42+T52)</f>
        <v>0</v>
      </c>
      <c r="U59" s="526"/>
      <c r="V59" s="533">
        <f>SUM(V12+V14+V16+V18+V20+V22+V24+V26+V28+V30+V32+V34+V36+V38+V40+V42+V52)</f>
        <v>249</v>
      </c>
      <c r="W59" s="534"/>
      <c r="X59" s="273"/>
      <c r="Y59" s="535">
        <f>SUM(Y12+Y14+Y16+Y18+Y20+Y22+Y24+Y26+Y28+Y30+Y32+Y34+Y36+Y38+Y40+Y42+Y52)</f>
        <v>0</v>
      </c>
      <c r="Z59" s="536"/>
      <c r="AA59" s="523">
        <f>SUM(AA12+AA14+AA16+AA18+AA20+AA22+AA24+AA26+AA28+AA30+AA32+AA34+AA36+AA38+AA40+AA42+AA52)</f>
        <v>275</v>
      </c>
      <c r="AB59" s="524"/>
      <c r="AC59" s="525">
        <f>SUM(AC12+AC14+AC16+AC18+AC20+AC22+AC24+AC26+AC28+AC30+AC32+AC34+AC36+AC38+AC40+AC42+AC52)</f>
        <v>0</v>
      </c>
      <c r="AD59" s="526"/>
      <c r="AE59" s="523">
        <f>SUM(AE12+AE14+AE16+AE18+AE20+AE22+AE24+AE26+AE28+AE30+AE32+AE34+AE36+AE38+AE40+AE42+AE52)</f>
        <v>0</v>
      </c>
      <c r="AF59" s="524"/>
      <c r="AG59" s="525">
        <f>SUM(AG12+AG14+AG16+AG18+AG20+AG22+AG24+AG26+AG28+AG30+AG32+AG34+AG36+AG38+AG40+AG42+AG52)</f>
        <v>0</v>
      </c>
      <c r="AH59" s="526"/>
      <c r="AI59" s="274">
        <f t="shared" si="1"/>
        <v>1063</v>
      </c>
      <c r="AJ59" s="275">
        <f>SUM(C59-AI59)</f>
        <v>2856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27" t="s">
        <v>47</v>
      </c>
      <c r="C60" s="528"/>
      <c r="D60" s="278">
        <f>SUM(D11:D59)</f>
        <v>1171791.75</v>
      </c>
      <c r="E60" s="529">
        <f>E11+E13+E15+E17+E19+E21+E23+E25+E27+E29+E31+E33+E35+E37+E39+E41++E43+E45+E47+E51+E53+E55+E57</f>
        <v>22884.05</v>
      </c>
      <c r="F60" s="530"/>
      <c r="G60" s="531">
        <f>G11+G13+G15+G17+G19+G21+G23+G25+G27+G29+G31+G33+G35+G37+G39+G41+G43+G45+G47+G51+G53+G55+G57</f>
        <v>22884.05</v>
      </c>
      <c r="H60" s="532"/>
      <c r="I60" s="529">
        <f>I11+I13+I15+I17+I19+I21+I23+I25+I27+I29+I31+I33+I35+I37+I39+I41++I43+I45+I47+I51+I53+I55+I57</f>
        <v>69862.42</v>
      </c>
      <c r="J60" s="530"/>
      <c r="K60" s="279"/>
      <c r="L60" s="531">
        <f>L11+L13+L15+L17+L19+L21+L23+L25+L27+L29+L31+L33+L35+L37+L39+L41+L43+L45+L47+L51+L53+L55+L57</f>
        <v>69862.42</v>
      </c>
      <c r="M60" s="532"/>
      <c r="N60" s="529">
        <f>N11+N13+N15+N17+N19+N21+N23+N25+N27+N29+N31+N33+N35+N37+N39+N41++N43+N45+N47+N51+N53+N55+N57</f>
        <v>98500</v>
      </c>
      <c r="O60" s="530"/>
      <c r="P60" s="531">
        <f>P11+P13+P15+P17+P19+P21+P23+P25+P27+P29+P31+P33+P35+P37+P39+P41++P43+P45+P47+P51+P53+P55+P57</f>
        <v>125739.9</v>
      </c>
      <c r="Q60" s="532"/>
      <c r="R60" s="529">
        <f>R11+R13+R15+R17+R19+R21+R23+R25+R27+R29+R31+R33+R35+R37+R39+R41++R43+R45+R47+R51+R53+R55+R57</f>
        <v>98790.9</v>
      </c>
      <c r="S60" s="530"/>
      <c r="T60" s="531">
        <f>T11+T13+T15+T17+T19+T21+T23+T25+T27+T29+T31+T33+T35+T37+T39+T41++T43+T45+T47+T51+T53+T55+T57</f>
        <v>0</v>
      </c>
      <c r="U60" s="532"/>
      <c r="V60" s="529">
        <f>V11+V13+V15+V17+V19+V21+V23+V25+V27+V29+V31+V33+V35+V37+V39+V41++V43+V45+V47+V51+V53+V55+V57</f>
        <v>58500</v>
      </c>
      <c r="W60" s="530"/>
      <c r="X60" s="279"/>
      <c r="Y60" s="531">
        <f>Y11+Y13+Y15+Y17+Y19+Y21+Y23+Y25+Y27+Y29+Y31+Y33+Y35+Y37+Y39+Y41++Y43+Y45+Y47+Y51+Y53+Y55+Y57</f>
        <v>0</v>
      </c>
      <c r="Z60" s="532"/>
      <c r="AA60" s="529">
        <f>AA11+AA13+AA15+AA17+AA19+AA21+AA23+AA25+AA27+AA29+AA31+AA33+AA35+AA37+AA39+AA41++AA43+AA45+AA47+AA51+AA53+AA55+AA57</f>
        <v>65376.959999999999</v>
      </c>
      <c r="AB60" s="530"/>
      <c r="AC60" s="531">
        <f>AC11+AC13+AC15+AC17+AC19+AC21+AC23+AC25+AC27+AC29+AC31+AC33+AC35+AC37+AC39+AC41++AC43+AC45+AC47+AC51+AC53+AC55+AC57</f>
        <v>0</v>
      </c>
      <c r="AD60" s="532"/>
      <c r="AE60" s="539">
        <f>AE11+AE13+AE15+AE17+AE19+AE21+AE23+AE25+AE27+AE29+AE31+AE33+AE35+AE37+AE39+AE41++AE43+AE45+AE47+AE51+AE53+AE55+AE57</f>
        <v>3000</v>
      </c>
      <c r="AF60" s="540"/>
      <c r="AG60" s="537">
        <f>AG11+AG13+AG15+AG17+AG19+AG21+AG23+AG25+AG27+AG29+AG31+AG33+AG35+AG37+AG39+AG41++AG43+AG45+AG47+AG51+AG53+AG55+AG57</f>
        <v>0</v>
      </c>
      <c r="AH60" s="538"/>
      <c r="AI60" s="308">
        <f t="shared" si="1"/>
        <v>416914.33</v>
      </c>
      <c r="AJ60" s="310">
        <f>SUM(D60-AI60)</f>
        <v>754877.41999999993</v>
      </c>
      <c r="AK60" s="276">
        <f t="shared" ref="AK60:AK62" si="53">SUM(G60+L60+P60+T60+Y60+AC60+AG60)</f>
        <v>218486.37</v>
      </c>
      <c r="AL60" s="280">
        <f>SUM(D60-AK60)</f>
        <v>953305.38</v>
      </c>
    </row>
    <row r="61" spans="2:38" ht="16.5" thickBot="1" x14ac:dyDescent="0.3">
      <c r="B61" s="527" t="s">
        <v>48</v>
      </c>
      <c r="C61" s="528"/>
      <c r="D61" s="278">
        <f>ROUND(D60*0.21,2)</f>
        <v>246076.27</v>
      </c>
      <c r="E61" s="529">
        <f>ROUND(E60*0.21,2)</f>
        <v>4805.6499999999996</v>
      </c>
      <c r="F61" s="530"/>
      <c r="G61" s="531">
        <f>ROUND(G60*0.21,2)</f>
        <v>4805.6499999999996</v>
      </c>
      <c r="H61" s="532"/>
      <c r="I61" s="529">
        <f>ROUND(I60*0.21,2)</f>
        <v>14671.11</v>
      </c>
      <c r="J61" s="530"/>
      <c r="K61" s="279"/>
      <c r="L61" s="531">
        <f>ROUND(L60*0.21,2)</f>
        <v>14671.11</v>
      </c>
      <c r="M61" s="532"/>
      <c r="N61" s="529">
        <f>ROUND(N60*0.21,2)</f>
        <v>20685</v>
      </c>
      <c r="O61" s="530"/>
      <c r="P61" s="531">
        <f>ROUND(P60*0.21,2)</f>
        <v>26405.38</v>
      </c>
      <c r="Q61" s="532"/>
      <c r="R61" s="529">
        <f>ROUND(R60*0.21,2)</f>
        <v>20746.09</v>
      </c>
      <c r="S61" s="530"/>
      <c r="T61" s="531">
        <f>ROUND(T60*0.21,2)</f>
        <v>0</v>
      </c>
      <c r="U61" s="532"/>
      <c r="V61" s="529">
        <f>ROUND(V60*0.21,2)</f>
        <v>12285</v>
      </c>
      <c r="W61" s="530"/>
      <c r="X61" s="279"/>
      <c r="Y61" s="531">
        <f>ROUND(Y60*0.21,2)</f>
        <v>0</v>
      </c>
      <c r="Z61" s="532"/>
      <c r="AA61" s="529">
        <f>ROUND(AA60*0.21,2)</f>
        <v>13729.16</v>
      </c>
      <c r="AB61" s="530"/>
      <c r="AC61" s="531">
        <f>ROUND(AC60*0.21,2)</f>
        <v>0</v>
      </c>
      <c r="AD61" s="532"/>
      <c r="AE61" s="523">
        <f>ROUND(AE60*0.21,2)</f>
        <v>630</v>
      </c>
      <c r="AF61" s="524"/>
      <c r="AG61" s="525">
        <f>ROUND(AG60*0.21,2)</f>
        <v>0</v>
      </c>
      <c r="AH61" s="526"/>
      <c r="AI61" s="308">
        <f t="shared" si="1"/>
        <v>87552.010000000009</v>
      </c>
      <c r="AJ61" s="310">
        <f t="shared" ref="AJ61:AJ62" si="54">SUM(D61-AI61)</f>
        <v>158524.25999999998</v>
      </c>
      <c r="AK61" s="276">
        <f t="shared" si="53"/>
        <v>45882.14</v>
      </c>
      <c r="AL61" s="281">
        <f t="shared" ref="AL61:AL62" si="55">SUM(D61-AK61)</f>
        <v>200194.13</v>
      </c>
    </row>
    <row r="62" spans="2:38" ht="16.5" thickBot="1" x14ac:dyDescent="0.3">
      <c r="B62" s="527" t="s">
        <v>49</v>
      </c>
      <c r="C62" s="528"/>
      <c r="D62" s="282">
        <f>SUM(D60:D61)</f>
        <v>1417868.02</v>
      </c>
      <c r="E62" s="529">
        <f>E60+E61</f>
        <v>27689.699999999997</v>
      </c>
      <c r="F62" s="530"/>
      <c r="G62" s="531">
        <f>G60+G61</f>
        <v>27689.699999999997</v>
      </c>
      <c r="H62" s="532"/>
      <c r="I62" s="529">
        <f>I60+I61</f>
        <v>84533.53</v>
      </c>
      <c r="J62" s="530"/>
      <c r="K62" s="279"/>
      <c r="L62" s="531">
        <f>L60+L61</f>
        <v>84533.53</v>
      </c>
      <c r="M62" s="532"/>
      <c r="N62" s="529">
        <f>N61+N60</f>
        <v>119185</v>
      </c>
      <c r="O62" s="530"/>
      <c r="P62" s="531">
        <f>P60+P61</f>
        <v>152145.28</v>
      </c>
      <c r="Q62" s="532"/>
      <c r="R62" s="529">
        <f>R60+R61</f>
        <v>119536.98999999999</v>
      </c>
      <c r="S62" s="530"/>
      <c r="T62" s="531">
        <f>T60+T61</f>
        <v>0</v>
      </c>
      <c r="U62" s="532"/>
      <c r="V62" s="529">
        <f>V60+V61</f>
        <v>70785</v>
      </c>
      <c r="W62" s="530"/>
      <c r="X62" s="279"/>
      <c r="Y62" s="531">
        <f>Y60+Y61</f>
        <v>0</v>
      </c>
      <c r="Z62" s="532"/>
      <c r="AA62" s="529">
        <f>AA61+AA60</f>
        <v>79106.12</v>
      </c>
      <c r="AB62" s="530"/>
      <c r="AC62" s="531">
        <f>AC60+AC61</f>
        <v>0</v>
      </c>
      <c r="AD62" s="532"/>
      <c r="AE62" s="543">
        <f>AE61+AE60</f>
        <v>3630</v>
      </c>
      <c r="AF62" s="544"/>
      <c r="AG62" s="545">
        <f>AG60+AG61</f>
        <v>0</v>
      </c>
      <c r="AH62" s="546"/>
      <c r="AI62" s="309">
        <f t="shared" si="1"/>
        <v>504466.33999999997</v>
      </c>
      <c r="AJ62" s="311">
        <f t="shared" si="54"/>
        <v>913401.68</v>
      </c>
      <c r="AK62" s="283">
        <f t="shared" si="53"/>
        <v>264368.51</v>
      </c>
      <c r="AL62" s="284">
        <f t="shared" si="55"/>
        <v>1153499.51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47">
        <f>SUM(E62+I62)</f>
        <v>112223.23</v>
      </c>
      <c r="J63" s="547"/>
      <c r="K63" s="286"/>
      <c r="L63" s="548">
        <f>SUM(G62+L62)</f>
        <v>112223.23</v>
      </c>
      <c r="M63" s="548"/>
      <c r="N63" s="547">
        <f>SUM(I63+N62)</f>
        <v>231408.22999999998</v>
      </c>
      <c r="O63" s="547"/>
      <c r="P63" s="548">
        <f>SUM(L63+P62)</f>
        <v>264368.51</v>
      </c>
      <c r="Q63" s="548"/>
      <c r="R63" s="556">
        <f>SUM(N63+R62)</f>
        <v>350945.22</v>
      </c>
      <c r="S63" s="555"/>
      <c r="T63" s="555"/>
      <c r="U63" s="555"/>
      <c r="V63" s="556">
        <f>SUM(R63+V62)</f>
        <v>421730.22</v>
      </c>
      <c r="W63" s="555"/>
      <c r="X63" s="314"/>
      <c r="Y63" s="555"/>
      <c r="Z63" s="555"/>
      <c r="AA63" s="556">
        <f>SUM(V63+AA62)</f>
        <v>500836.33999999997</v>
      </c>
      <c r="AB63" s="555"/>
      <c r="AC63" s="555"/>
      <c r="AD63" s="55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41">
        <f>SUM(G62-E62)</f>
        <v>0</v>
      </c>
      <c r="H65" s="541"/>
      <c r="I65" s="290"/>
      <c r="J65" s="290"/>
      <c r="K65" s="290"/>
      <c r="L65" s="542">
        <f>SUM(L63-I63)</f>
        <v>0</v>
      </c>
      <c r="M65" s="542"/>
      <c r="N65" s="290"/>
      <c r="O65" s="290"/>
      <c r="P65" s="541">
        <f>SUM(P63-N63)</f>
        <v>32960.280000000028</v>
      </c>
      <c r="Q65" s="541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71">
    <mergeCell ref="AA34:AB34"/>
    <mergeCell ref="V34:W34"/>
    <mergeCell ref="N34:O34"/>
    <mergeCell ref="N29:O29"/>
    <mergeCell ref="R29:S29"/>
    <mergeCell ref="N27:O27"/>
    <mergeCell ref="AA21:AB21"/>
    <mergeCell ref="AA33:AB33"/>
    <mergeCell ref="V33:W33"/>
    <mergeCell ref="P29:Q29"/>
    <mergeCell ref="P31:Q31"/>
    <mergeCell ref="V32:W32"/>
    <mergeCell ref="AA32:AB32"/>
    <mergeCell ref="B1:AD1"/>
    <mergeCell ref="B6:AD6"/>
    <mergeCell ref="B8:B10"/>
    <mergeCell ref="C8:C10"/>
    <mergeCell ref="D8:D10"/>
    <mergeCell ref="E8:AD8"/>
    <mergeCell ref="N16:O16"/>
    <mergeCell ref="AA16:AB16"/>
    <mergeCell ref="V18:W18"/>
    <mergeCell ref="AA18:AB18"/>
    <mergeCell ref="B13:B14"/>
    <mergeCell ref="C13:C14"/>
    <mergeCell ref="D13:D14"/>
    <mergeCell ref="B11:B12"/>
    <mergeCell ref="C11:C12"/>
    <mergeCell ref="D11:D12"/>
    <mergeCell ref="L15:M15"/>
    <mergeCell ref="R15:S15"/>
    <mergeCell ref="T15:U15"/>
    <mergeCell ref="V15:W15"/>
    <mergeCell ref="E16:F16"/>
    <mergeCell ref="G16:H16"/>
    <mergeCell ref="I16:J16"/>
    <mergeCell ref="L16:M16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AL9:AL10"/>
    <mergeCell ref="B15:B16"/>
    <mergeCell ref="C15:C16"/>
    <mergeCell ref="D15:D16"/>
    <mergeCell ref="N15:O15"/>
    <mergeCell ref="R16:S16"/>
    <mergeCell ref="T16:U16"/>
    <mergeCell ref="E15:F15"/>
    <mergeCell ref="G15:H15"/>
    <mergeCell ref="I15:J15"/>
    <mergeCell ref="P15:Q15"/>
    <mergeCell ref="B17:B18"/>
    <mergeCell ref="C17:C18"/>
    <mergeCell ref="D17:D18"/>
    <mergeCell ref="E17:F17"/>
    <mergeCell ref="G17:H17"/>
    <mergeCell ref="I17:J17"/>
    <mergeCell ref="L17:M17"/>
    <mergeCell ref="N17:O17"/>
    <mergeCell ref="P17:Q17"/>
    <mergeCell ref="E18:F18"/>
    <mergeCell ref="I18:J18"/>
    <mergeCell ref="L18:M18"/>
    <mergeCell ref="N18:O18"/>
    <mergeCell ref="P18:Q18"/>
    <mergeCell ref="B19:B20"/>
    <mergeCell ref="C19:C20"/>
    <mergeCell ref="D19:D20"/>
    <mergeCell ref="N22:O22"/>
    <mergeCell ref="L19:M19"/>
    <mergeCell ref="R19:S19"/>
    <mergeCell ref="T19:U19"/>
    <mergeCell ref="V19:W19"/>
    <mergeCell ref="Y19:Z19"/>
    <mergeCell ref="E20:F20"/>
    <mergeCell ref="I20:J20"/>
    <mergeCell ref="L20:M20"/>
    <mergeCell ref="R20:S20"/>
    <mergeCell ref="T20:U20"/>
    <mergeCell ref="E19:F19"/>
    <mergeCell ref="G19:H19"/>
    <mergeCell ref="I19:J19"/>
    <mergeCell ref="N20:O20"/>
    <mergeCell ref="V20:W20"/>
    <mergeCell ref="Y20:Z20"/>
    <mergeCell ref="P19:Q19"/>
    <mergeCell ref="B23:B24"/>
    <mergeCell ref="C23:C24"/>
    <mergeCell ref="D23:D24"/>
    <mergeCell ref="T21:U21"/>
    <mergeCell ref="V21:W21"/>
    <mergeCell ref="Y21:Z21"/>
    <mergeCell ref="E22:F22"/>
    <mergeCell ref="I22:J22"/>
    <mergeCell ref="L22:M22"/>
    <mergeCell ref="R22:S22"/>
    <mergeCell ref="V22:W22"/>
    <mergeCell ref="Y22:Z22"/>
    <mergeCell ref="N21:O21"/>
    <mergeCell ref="B21:B22"/>
    <mergeCell ref="C21:C22"/>
    <mergeCell ref="D21:D22"/>
    <mergeCell ref="E21:F21"/>
    <mergeCell ref="G21:H21"/>
    <mergeCell ref="I21:J21"/>
    <mergeCell ref="L21:M21"/>
    <mergeCell ref="R21:S21"/>
    <mergeCell ref="P21:Q21"/>
    <mergeCell ref="AC25:AD25"/>
    <mergeCell ref="E26:F26"/>
    <mergeCell ref="G26:H26"/>
    <mergeCell ref="I26:J26"/>
    <mergeCell ref="L26:M26"/>
    <mergeCell ref="V26:W26"/>
    <mergeCell ref="B25:B26"/>
    <mergeCell ref="C25:C26"/>
    <mergeCell ref="D25:D26"/>
    <mergeCell ref="E25:F25"/>
    <mergeCell ref="G25:H25"/>
    <mergeCell ref="I25:J25"/>
    <mergeCell ref="B27:B28"/>
    <mergeCell ref="C27:C28"/>
    <mergeCell ref="D27:D28"/>
    <mergeCell ref="R27:S27"/>
    <mergeCell ref="T27:U27"/>
    <mergeCell ref="V27:W27"/>
    <mergeCell ref="Y27:Z27"/>
    <mergeCell ref="L25:M25"/>
    <mergeCell ref="V25:W25"/>
    <mergeCell ref="Y25:Z25"/>
    <mergeCell ref="N28:O28"/>
    <mergeCell ref="AC27:AD27"/>
    <mergeCell ref="R28:S28"/>
    <mergeCell ref="T28:U28"/>
    <mergeCell ref="V28:W28"/>
    <mergeCell ref="Y28:Z28"/>
    <mergeCell ref="AA28:AB28"/>
    <mergeCell ref="AC28:AD28"/>
    <mergeCell ref="Y26:Z26"/>
    <mergeCell ref="AA26:AB26"/>
    <mergeCell ref="AC26:AD26"/>
    <mergeCell ref="AC30:AD30"/>
    <mergeCell ref="B31:B32"/>
    <mergeCell ref="C31:C32"/>
    <mergeCell ref="D31:D32"/>
    <mergeCell ref="I31:J31"/>
    <mergeCell ref="L31:M31"/>
    <mergeCell ref="R31:S31"/>
    <mergeCell ref="T31:U31"/>
    <mergeCell ref="L29:M29"/>
    <mergeCell ref="V29:W29"/>
    <mergeCell ref="Y29:Z29"/>
    <mergeCell ref="AA29:AB29"/>
    <mergeCell ref="AC29:AD29"/>
    <mergeCell ref="E30:F30"/>
    <mergeCell ref="G30:H30"/>
    <mergeCell ref="I30:J30"/>
    <mergeCell ref="L30:M30"/>
    <mergeCell ref="V30:W30"/>
    <mergeCell ref="B29:B30"/>
    <mergeCell ref="C29:C30"/>
    <mergeCell ref="D29:D30"/>
    <mergeCell ref="E29:F29"/>
    <mergeCell ref="G29:H29"/>
    <mergeCell ref="I29:J29"/>
    <mergeCell ref="I32:J32"/>
    <mergeCell ref="L32:M32"/>
    <mergeCell ref="R32:S32"/>
    <mergeCell ref="B33:B34"/>
    <mergeCell ref="C33:C34"/>
    <mergeCell ref="D33:D34"/>
    <mergeCell ref="N33:O33"/>
    <mergeCell ref="R33:S33"/>
    <mergeCell ref="L35:M35"/>
    <mergeCell ref="R35:S35"/>
    <mergeCell ref="N32:O32"/>
    <mergeCell ref="R34:S34"/>
    <mergeCell ref="P33:Q33"/>
    <mergeCell ref="V35:W35"/>
    <mergeCell ref="E36:F36"/>
    <mergeCell ref="G36:H36"/>
    <mergeCell ref="I36:J36"/>
    <mergeCell ref="L36:M36"/>
    <mergeCell ref="R36:S36"/>
    <mergeCell ref="V36:W36"/>
    <mergeCell ref="B39:B40"/>
    <mergeCell ref="C39:C40"/>
    <mergeCell ref="D39:D40"/>
    <mergeCell ref="B35:B36"/>
    <mergeCell ref="C35:C36"/>
    <mergeCell ref="D35:D36"/>
    <mergeCell ref="E35:F35"/>
    <mergeCell ref="G35:H35"/>
    <mergeCell ref="I35:J35"/>
    <mergeCell ref="P35:Q35"/>
    <mergeCell ref="AC39:AD39"/>
    <mergeCell ref="AE39:AF39"/>
    <mergeCell ref="AA40:AB40"/>
    <mergeCell ref="AC40:AD40"/>
    <mergeCell ref="B37:B38"/>
    <mergeCell ref="C37:C38"/>
    <mergeCell ref="D37:D38"/>
    <mergeCell ref="AA37:AB37"/>
    <mergeCell ref="AC37:AD37"/>
    <mergeCell ref="AA38:AB38"/>
    <mergeCell ref="AC38:AD38"/>
    <mergeCell ref="B45:B46"/>
    <mergeCell ref="C45:C46"/>
    <mergeCell ref="D45:D46"/>
    <mergeCell ref="L41:M41"/>
    <mergeCell ref="E42:F42"/>
    <mergeCell ref="G42:H42"/>
    <mergeCell ref="I42:J42"/>
    <mergeCell ref="B43:B44"/>
    <mergeCell ref="C43:C44"/>
    <mergeCell ref="D43:D44"/>
    <mergeCell ref="I43:J43"/>
    <mergeCell ref="L43:M43"/>
    <mergeCell ref="B41:B42"/>
    <mergeCell ref="C41:C42"/>
    <mergeCell ref="D41:D42"/>
    <mergeCell ref="E41:F41"/>
    <mergeCell ref="G41:H41"/>
    <mergeCell ref="I41:J41"/>
    <mergeCell ref="B51:B52"/>
    <mergeCell ref="C51:C52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AC59:AD59"/>
    <mergeCell ref="E59:F59"/>
    <mergeCell ref="G59:H59"/>
    <mergeCell ref="I59:J59"/>
    <mergeCell ref="L59:M59"/>
    <mergeCell ref="N59:O59"/>
    <mergeCell ref="P59:Q59"/>
    <mergeCell ref="B55:B56"/>
    <mergeCell ref="C55:C56"/>
    <mergeCell ref="D55:D56"/>
    <mergeCell ref="B57:B58"/>
    <mergeCell ref="C57:C58"/>
    <mergeCell ref="D57:D58"/>
    <mergeCell ref="B60:C60"/>
    <mergeCell ref="E60:F60"/>
    <mergeCell ref="G60:H60"/>
    <mergeCell ref="I60:J60"/>
    <mergeCell ref="L60:M60"/>
    <mergeCell ref="N60:O60"/>
    <mergeCell ref="P60:Q60"/>
    <mergeCell ref="R60:S60"/>
    <mergeCell ref="R59:S59"/>
    <mergeCell ref="B62:C62"/>
    <mergeCell ref="E62:F62"/>
    <mergeCell ref="G62:H62"/>
    <mergeCell ref="I62:J62"/>
    <mergeCell ref="L62:M62"/>
    <mergeCell ref="N62:O62"/>
    <mergeCell ref="V61:W61"/>
    <mergeCell ref="Y61:Z61"/>
    <mergeCell ref="AA61:AB61"/>
    <mergeCell ref="B61:C61"/>
    <mergeCell ref="E61:F61"/>
    <mergeCell ref="G61:H61"/>
    <mergeCell ref="I61:J61"/>
    <mergeCell ref="L61:M61"/>
    <mergeCell ref="N61:O61"/>
    <mergeCell ref="P61:Q61"/>
    <mergeCell ref="R61:S61"/>
    <mergeCell ref="T61:U61"/>
    <mergeCell ref="G65:H65"/>
    <mergeCell ref="L65:M65"/>
    <mergeCell ref="AC63:AD63"/>
    <mergeCell ref="P62:Q62"/>
    <mergeCell ref="R62:S62"/>
    <mergeCell ref="T62:U62"/>
    <mergeCell ref="V62:W62"/>
    <mergeCell ref="Y62:Z62"/>
    <mergeCell ref="AA62:AB62"/>
    <mergeCell ref="N63:O63"/>
    <mergeCell ref="P63:Q63"/>
    <mergeCell ref="R63:S63"/>
    <mergeCell ref="T63:U63"/>
    <mergeCell ref="V63:W63"/>
    <mergeCell ref="Y63:Z63"/>
    <mergeCell ref="AA63:AB63"/>
    <mergeCell ref="P65:Q65"/>
    <mergeCell ref="V45:W45"/>
    <mergeCell ref="AA45:AB45"/>
    <mergeCell ref="AA39:AB39"/>
    <mergeCell ref="AC62:AD62"/>
    <mergeCell ref="AE62:AF62"/>
    <mergeCell ref="AG62:AH62"/>
    <mergeCell ref="I63:J63"/>
    <mergeCell ref="L63:M63"/>
    <mergeCell ref="AC61:AD61"/>
    <mergeCell ref="AE61:AF61"/>
    <mergeCell ref="AG61:AH61"/>
    <mergeCell ref="AG60:AH60"/>
    <mergeCell ref="T60:U60"/>
    <mergeCell ref="V60:W60"/>
    <mergeCell ref="Y60:Z60"/>
    <mergeCell ref="AA60:AB60"/>
    <mergeCell ref="AC60:AD60"/>
    <mergeCell ref="AE60:AF60"/>
    <mergeCell ref="AE59:AF59"/>
    <mergeCell ref="AG59:AH59"/>
    <mergeCell ref="T59:U59"/>
    <mergeCell ref="V59:W59"/>
    <mergeCell ref="Y59:Z59"/>
    <mergeCell ref="AA59:AB59"/>
    <mergeCell ref="AE57:AF57"/>
    <mergeCell ref="N35:O35"/>
    <mergeCell ref="N36:O36"/>
    <mergeCell ref="N51:O51"/>
    <mergeCell ref="N52:O52"/>
    <mergeCell ref="P51:Q51"/>
    <mergeCell ref="R51:S51"/>
    <mergeCell ref="R52:S52"/>
    <mergeCell ref="N53:O53"/>
    <mergeCell ref="P53:Q53"/>
    <mergeCell ref="R53:S53"/>
    <mergeCell ref="AA35:AB35"/>
    <mergeCell ref="AA36:AB36"/>
    <mergeCell ref="N55:O55"/>
    <mergeCell ref="R55:S55"/>
    <mergeCell ref="AA57:AB57"/>
    <mergeCell ref="N43:O43"/>
    <mergeCell ref="R43:S43"/>
    <mergeCell ref="V43:W43"/>
    <mergeCell ref="N45:O45"/>
    <mergeCell ref="P41:Q41"/>
    <mergeCell ref="P43:Q43"/>
    <mergeCell ref="P45:Q45"/>
    <mergeCell ref="R45:S45"/>
    <mergeCell ref="AA15:AB15"/>
    <mergeCell ref="V17:W17"/>
    <mergeCell ref="AA17:AB17"/>
    <mergeCell ref="N19:O19"/>
    <mergeCell ref="AA19:AB19"/>
    <mergeCell ref="N31:O31"/>
    <mergeCell ref="V31:W31"/>
    <mergeCell ref="AA31:AB31"/>
    <mergeCell ref="T32:U32"/>
    <mergeCell ref="Y30:Z30"/>
    <mergeCell ref="AA30:AB30"/>
    <mergeCell ref="AA27:AB27"/>
    <mergeCell ref="AA25:AB25"/>
    <mergeCell ref="V16:W16"/>
    <mergeCell ref="R17:S17"/>
    <mergeCell ref="R18:S18"/>
    <mergeCell ref="AA20:AB20"/>
    <mergeCell ref="AA22:AB22"/>
    <mergeCell ref="N30:O30"/>
    <mergeCell ref="R30:S30"/>
  </mergeCells>
  <pageMargins left="0.25" right="0.25" top="0.75" bottom="0.75" header="0.3" footer="0.3"/>
  <pageSetup paperSize="8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F25" zoomScale="80" zoomScaleNormal="80" workbookViewId="0">
      <selection activeCell="O51" sqref="O51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32" t="s">
        <v>91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331"/>
      <c r="AF1" s="331"/>
      <c r="AG1" s="331"/>
      <c r="AH1" s="331"/>
      <c r="AI1" s="331"/>
      <c r="AJ1" s="33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33" t="s">
        <v>52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332"/>
      <c r="AF6" s="332"/>
      <c r="AG6" s="332"/>
      <c r="AH6" s="332"/>
      <c r="AI6" s="332"/>
      <c r="AJ6" s="332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34" t="s">
        <v>2</v>
      </c>
      <c r="C8" s="437" t="s">
        <v>3</v>
      </c>
      <c r="D8" s="437" t="s">
        <v>4</v>
      </c>
      <c r="E8" s="440" t="s">
        <v>5</v>
      </c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2"/>
      <c r="AE8" s="440" t="s">
        <v>6</v>
      </c>
      <c r="AF8" s="441"/>
      <c r="AG8" s="441"/>
      <c r="AH8" s="442"/>
      <c r="AI8" s="440" t="s">
        <v>7</v>
      </c>
      <c r="AJ8" s="442"/>
      <c r="AK8" s="451" t="s">
        <v>8</v>
      </c>
      <c r="AL8" s="452"/>
    </row>
    <row r="9" spans="1:38" ht="20.25" customHeight="1" x14ac:dyDescent="0.25">
      <c r="A9" s="11"/>
      <c r="B9" s="435"/>
      <c r="C9" s="438"/>
      <c r="D9" s="438"/>
      <c r="E9" s="453" t="s">
        <v>9</v>
      </c>
      <c r="F9" s="453"/>
      <c r="G9" s="453"/>
      <c r="H9" s="454"/>
      <c r="I9" s="453" t="s">
        <v>10</v>
      </c>
      <c r="J9" s="453"/>
      <c r="K9" s="453"/>
      <c r="L9" s="453"/>
      <c r="M9" s="454"/>
      <c r="N9" s="455" t="s">
        <v>11</v>
      </c>
      <c r="O9" s="456"/>
      <c r="P9" s="456"/>
      <c r="Q9" s="457"/>
      <c r="R9" s="455" t="s">
        <v>12</v>
      </c>
      <c r="S9" s="456"/>
      <c r="T9" s="456"/>
      <c r="U9" s="457"/>
      <c r="V9" s="455" t="s">
        <v>13</v>
      </c>
      <c r="W9" s="456"/>
      <c r="X9" s="456"/>
      <c r="Y9" s="456"/>
      <c r="Z9" s="457"/>
      <c r="AA9" s="455" t="s">
        <v>14</v>
      </c>
      <c r="AB9" s="456"/>
      <c r="AC9" s="456"/>
      <c r="AD9" s="457"/>
      <c r="AE9" s="455" t="s">
        <v>15</v>
      </c>
      <c r="AF9" s="456"/>
      <c r="AG9" s="456"/>
      <c r="AH9" s="457"/>
      <c r="AI9" s="458" t="s">
        <v>16</v>
      </c>
      <c r="AJ9" s="460" t="s">
        <v>17</v>
      </c>
      <c r="AK9" s="462" t="s">
        <v>18</v>
      </c>
      <c r="AL9" s="444" t="s">
        <v>17</v>
      </c>
    </row>
    <row r="10" spans="1:38" ht="24.75" customHeight="1" thickBot="1" x14ac:dyDescent="0.3">
      <c r="A10" s="11"/>
      <c r="B10" s="436"/>
      <c r="C10" s="439"/>
      <c r="D10" s="43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59"/>
      <c r="AJ10" s="461"/>
      <c r="AK10" s="463"/>
      <c r="AL10" s="445"/>
    </row>
    <row r="11" spans="1:38" ht="12" customHeight="1" x14ac:dyDescent="0.25">
      <c r="A11" s="23"/>
      <c r="B11" s="446" t="s">
        <v>53</v>
      </c>
      <c r="C11" s="448"/>
      <c r="D11" s="45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47"/>
      <c r="C12" s="449"/>
      <c r="D12" s="41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327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338"/>
      <c r="AI12" s="64"/>
      <c r="AJ12" s="65"/>
      <c r="AK12" s="66"/>
      <c r="AL12" s="67"/>
    </row>
    <row r="13" spans="1:38" ht="15.75" x14ac:dyDescent="0.25">
      <c r="A13" s="23"/>
      <c r="B13" s="414" t="s">
        <v>54</v>
      </c>
      <c r="C13" s="402">
        <v>34</v>
      </c>
      <c r="D13" s="41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339"/>
      <c r="AF13" s="35"/>
      <c r="AG13" s="35"/>
      <c r="AH13" s="337"/>
      <c r="AI13" s="86">
        <f>SUM(E13+I13+N13+R13+V13+AA13+AE13)</f>
        <v>0</v>
      </c>
      <c r="AJ13" s="337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43"/>
      <c r="C14" s="403"/>
      <c r="D14" s="41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338"/>
      <c r="AI14" s="95">
        <f>SUM(E14+I14+N14+R14+V14+AA14+AE14)</f>
        <v>0</v>
      </c>
      <c r="AJ14" s="338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14" t="s">
        <v>60</v>
      </c>
      <c r="C15" s="402">
        <v>436</v>
      </c>
      <c r="D15" s="416">
        <v>57201</v>
      </c>
      <c r="E15" s="420">
        <v>816.92</v>
      </c>
      <c r="F15" s="421"/>
      <c r="G15" s="426">
        <v>816.92</v>
      </c>
      <c r="H15" s="427"/>
      <c r="I15" s="420">
        <v>2078.4699999999998</v>
      </c>
      <c r="J15" s="421"/>
      <c r="K15" s="100"/>
      <c r="L15" s="426">
        <v>2078.4699999999998</v>
      </c>
      <c r="M15" s="427"/>
      <c r="N15" s="489">
        <v>2925.66</v>
      </c>
      <c r="O15" s="421"/>
      <c r="P15" s="426">
        <v>2925.66</v>
      </c>
      <c r="Q15" s="427"/>
      <c r="R15" s="464">
        <v>5000</v>
      </c>
      <c r="S15" s="465"/>
      <c r="T15" s="426">
        <v>2845.86</v>
      </c>
      <c r="U15" s="427"/>
      <c r="V15" s="420">
        <v>5000</v>
      </c>
      <c r="W15" s="421"/>
      <c r="X15" s="101"/>
      <c r="Y15" s="48"/>
      <c r="Z15" s="49"/>
      <c r="AA15" s="420">
        <v>5000</v>
      </c>
      <c r="AB15" s="42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20821.05</v>
      </c>
      <c r="AJ15" s="140">
        <f>SUM(D15-AI15)</f>
        <v>36379.949999999997</v>
      </c>
      <c r="AK15" s="87">
        <f t="shared" si="0"/>
        <v>8666.91</v>
      </c>
      <c r="AL15" s="88">
        <f t="shared" ref="AL15" si="2">SUM(D15-AK15)</f>
        <v>48534.09</v>
      </c>
    </row>
    <row r="16" spans="1:38" ht="15.75" x14ac:dyDescent="0.25">
      <c r="B16" s="415"/>
      <c r="C16" s="403"/>
      <c r="D16" s="417"/>
      <c r="E16" s="422"/>
      <c r="F16" s="423"/>
      <c r="G16" s="428"/>
      <c r="H16" s="429"/>
      <c r="I16" s="422"/>
      <c r="J16" s="423"/>
      <c r="K16" s="46"/>
      <c r="L16" s="428"/>
      <c r="M16" s="429"/>
      <c r="N16" s="477">
        <v>38</v>
      </c>
      <c r="O16" s="423"/>
      <c r="P16" s="56"/>
      <c r="Q16" s="330"/>
      <c r="R16" s="561">
        <v>38</v>
      </c>
      <c r="S16" s="562"/>
      <c r="T16" s="428"/>
      <c r="U16" s="429"/>
      <c r="V16" s="422">
        <v>38</v>
      </c>
      <c r="W16" s="423"/>
      <c r="X16" s="51"/>
      <c r="Y16" s="53"/>
      <c r="Z16" s="54"/>
      <c r="AA16" s="422">
        <v>38</v>
      </c>
      <c r="AB16" s="423"/>
      <c r="AC16" s="113"/>
      <c r="AD16" s="114"/>
      <c r="AE16" s="61"/>
      <c r="AF16" s="62"/>
      <c r="AG16" s="62"/>
      <c r="AH16" s="338"/>
      <c r="AI16" s="95">
        <f t="shared" si="1"/>
        <v>152</v>
      </c>
      <c r="AJ16" s="338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14" t="s">
        <v>61</v>
      </c>
      <c r="C17" s="402">
        <v>1425</v>
      </c>
      <c r="D17" s="416">
        <v>183620.94</v>
      </c>
      <c r="E17" s="420">
        <v>1604.23</v>
      </c>
      <c r="F17" s="421"/>
      <c r="G17" s="424">
        <v>1604.23</v>
      </c>
      <c r="H17" s="425"/>
      <c r="I17" s="420">
        <v>1443.92</v>
      </c>
      <c r="J17" s="421"/>
      <c r="K17" s="100"/>
      <c r="L17" s="424">
        <v>1443.92</v>
      </c>
      <c r="M17" s="425"/>
      <c r="N17" s="557">
        <v>7299.69</v>
      </c>
      <c r="O17" s="558"/>
      <c r="P17" s="559">
        <v>7299.69</v>
      </c>
      <c r="Q17" s="560"/>
      <c r="R17" s="464">
        <v>4000</v>
      </c>
      <c r="S17" s="465"/>
      <c r="T17" s="426">
        <v>19408.650000000001</v>
      </c>
      <c r="U17" s="427"/>
      <c r="V17" s="420">
        <v>4000</v>
      </c>
      <c r="W17" s="421"/>
      <c r="X17" s="48"/>
      <c r="Y17" s="48"/>
      <c r="Z17" s="49"/>
      <c r="AA17" s="420">
        <v>4000</v>
      </c>
      <c r="AB17" s="421"/>
      <c r="AC17" s="48"/>
      <c r="AD17" s="49"/>
      <c r="AE17" s="339"/>
      <c r="AF17" s="35"/>
      <c r="AG17" s="35"/>
      <c r="AH17" s="337"/>
      <c r="AI17" s="86">
        <f t="shared" si="1"/>
        <v>22347.84</v>
      </c>
      <c r="AJ17" s="337">
        <f>SUM(D17-AI17)</f>
        <v>161273.1</v>
      </c>
      <c r="AK17" s="87">
        <f t="shared" si="0"/>
        <v>29756.49</v>
      </c>
      <c r="AL17" s="88">
        <f t="shared" ref="AL17" si="4">SUM(D17-AK17)</f>
        <v>153864.45000000001</v>
      </c>
    </row>
    <row r="18" spans="2:38" ht="15.75" x14ac:dyDescent="0.25">
      <c r="B18" s="415"/>
      <c r="C18" s="472"/>
      <c r="D18" s="417"/>
      <c r="E18" s="422"/>
      <c r="F18" s="423"/>
      <c r="G18" s="300"/>
      <c r="H18" s="301"/>
      <c r="I18" s="422"/>
      <c r="J18" s="423"/>
      <c r="K18" s="100"/>
      <c r="L18" s="428"/>
      <c r="M18" s="429"/>
      <c r="N18" s="477">
        <v>31</v>
      </c>
      <c r="O18" s="423"/>
      <c r="P18" s="478"/>
      <c r="Q18" s="479"/>
      <c r="R18" s="549">
        <v>31</v>
      </c>
      <c r="S18" s="550"/>
      <c r="T18" s="53"/>
      <c r="U18" s="49"/>
      <c r="V18" s="422">
        <v>31</v>
      </c>
      <c r="W18" s="423"/>
      <c r="X18" s="51"/>
      <c r="Y18" s="48"/>
      <c r="Z18" s="49"/>
      <c r="AA18" s="422">
        <v>31</v>
      </c>
      <c r="AB18" s="423"/>
      <c r="AC18" s="59"/>
      <c r="AD18" s="60"/>
      <c r="AE18" s="61"/>
      <c r="AF18" s="62"/>
      <c r="AG18" s="62"/>
      <c r="AH18" s="338"/>
      <c r="AI18" s="95">
        <f t="shared" si="1"/>
        <v>124</v>
      </c>
      <c r="AJ18" s="338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14" t="s">
        <v>63</v>
      </c>
      <c r="C19" s="402">
        <v>545</v>
      </c>
      <c r="D19" s="416">
        <v>138774.69</v>
      </c>
      <c r="E19" s="420">
        <v>124.71</v>
      </c>
      <c r="F19" s="421"/>
      <c r="G19" s="424">
        <v>124.71</v>
      </c>
      <c r="H19" s="425"/>
      <c r="I19" s="420">
        <v>2289.8200000000002</v>
      </c>
      <c r="J19" s="421"/>
      <c r="K19" s="133"/>
      <c r="L19" s="424">
        <v>2289.8200000000002</v>
      </c>
      <c r="M19" s="425"/>
      <c r="N19" s="489">
        <v>757.4</v>
      </c>
      <c r="O19" s="421"/>
      <c r="P19" s="424">
        <v>757.4</v>
      </c>
      <c r="Q19" s="425"/>
      <c r="R19" s="464">
        <v>5000</v>
      </c>
      <c r="S19" s="465"/>
      <c r="T19" s="426">
        <v>176.14</v>
      </c>
      <c r="U19" s="427"/>
      <c r="V19" s="420">
        <v>5000</v>
      </c>
      <c r="W19" s="421"/>
      <c r="X19" s="158"/>
      <c r="Y19" s="466"/>
      <c r="Z19" s="467"/>
      <c r="AA19" s="420">
        <v>5000</v>
      </c>
      <c r="AB19" s="421"/>
      <c r="AC19" s="80"/>
      <c r="AD19" s="81"/>
      <c r="AE19" s="339"/>
      <c r="AF19" s="35"/>
      <c r="AG19" s="35"/>
      <c r="AH19" s="337"/>
      <c r="AI19" s="86">
        <f t="shared" si="1"/>
        <v>18171.93</v>
      </c>
      <c r="AJ19" s="334">
        <f>SUM(D19-AI19)</f>
        <v>120602.76000000001</v>
      </c>
      <c r="AK19" s="87">
        <f t="shared" si="0"/>
        <v>3348.07</v>
      </c>
      <c r="AL19" s="88">
        <f t="shared" ref="AL19" si="6">SUM(D19-AK19)</f>
        <v>135426.62</v>
      </c>
    </row>
    <row r="20" spans="2:38" ht="15.75" x14ac:dyDescent="0.25">
      <c r="B20" s="415"/>
      <c r="C20" s="403"/>
      <c r="D20" s="417"/>
      <c r="E20" s="422"/>
      <c r="F20" s="423"/>
      <c r="G20" s="53"/>
      <c r="H20" s="103"/>
      <c r="I20" s="422"/>
      <c r="J20" s="423"/>
      <c r="K20" s="46"/>
      <c r="L20" s="428"/>
      <c r="M20" s="429"/>
      <c r="N20" s="477">
        <v>20</v>
      </c>
      <c r="O20" s="423"/>
      <c r="P20" s="53"/>
      <c r="Q20" s="54"/>
      <c r="R20" s="549">
        <v>20</v>
      </c>
      <c r="S20" s="550"/>
      <c r="T20" s="478"/>
      <c r="U20" s="479"/>
      <c r="V20" s="422">
        <v>20</v>
      </c>
      <c r="W20" s="423"/>
      <c r="X20" s="50"/>
      <c r="Y20" s="428"/>
      <c r="Z20" s="429"/>
      <c r="AA20" s="422">
        <v>20</v>
      </c>
      <c r="AB20" s="423"/>
      <c r="AC20" s="113"/>
      <c r="AD20" s="114"/>
      <c r="AE20" s="61"/>
      <c r="AF20" s="62"/>
      <c r="AG20" s="62"/>
      <c r="AH20" s="338"/>
      <c r="AI20" s="95">
        <f t="shared" si="1"/>
        <v>80</v>
      </c>
      <c r="AJ20" s="338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14" t="s">
        <v>64</v>
      </c>
      <c r="C21" s="402">
        <v>248</v>
      </c>
      <c r="D21" s="416">
        <v>66781.84</v>
      </c>
      <c r="E21" s="420">
        <v>1466.19</v>
      </c>
      <c r="F21" s="421"/>
      <c r="G21" s="424">
        <v>1466.19</v>
      </c>
      <c r="H21" s="425"/>
      <c r="I21" s="420">
        <v>7147.05</v>
      </c>
      <c r="J21" s="421"/>
      <c r="K21" s="100"/>
      <c r="L21" s="424">
        <v>7147.05</v>
      </c>
      <c r="M21" s="425"/>
      <c r="N21" s="489">
        <v>805.36</v>
      </c>
      <c r="O21" s="421"/>
      <c r="P21" s="424">
        <v>805.36</v>
      </c>
      <c r="Q21" s="425"/>
      <c r="R21" s="464">
        <v>3000</v>
      </c>
      <c r="S21" s="465"/>
      <c r="T21" s="426">
        <v>352.34</v>
      </c>
      <c r="U21" s="427"/>
      <c r="V21" s="420">
        <v>3000</v>
      </c>
      <c r="W21" s="421"/>
      <c r="X21" s="109"/>
      <c r="Y21" s="478"/>
      <c r="Z21" s="479"/>
      <c r="AA21" s="420">
        <v>3000</v>
      </c>
      <c r="AB21" s="421"/>
      <c r="AC21" s="48"/>
      <c r="AD21" s="49"/>
      <c r="AE21" s="339"/>
      <c r="AF21" s="35"/>
      <c r="AG21" s="35"/>
      <c r="AH21" s="337"/>
      <c r="AI21" s="143">
        <f t="shared" si="1"/>
        <v>18418.599999999999</v>
      </c>
      <c r="AJ21" s="333">
        <f>SUM(D21-AI21)</f>
        <v>48363.24</v>
      </c>
      <c r="AK21" s="166">
        <f t="shared" si="0"/>
        <v>9770.94</v>
      </c>
      <c r="AL21" s="167">
        <f t="shared" ref="AL21" si="8">SUM(D21-AK21)</f>
        <v>57010.899999999994</v>
      </c>
    </row>
    <row r="22" spans="2:38" ht="15.75" x14ac:dyDescent="0.25">
      <c r="B22" s="443"/>
      <c r="C22" s="472"/>
      <c r="D22" s="417"/>
      <c r="E22" s="422"/>
      <c r="F22" s="423"/>
      <c r="G22" s="53"/>
      <c r="H22" s="103"/>
      <c r="I22" s="422"/>
      <c r="J22" s="423"/>
      <c r="K22" s="51"/>
      <c r="L22" s="428"/>
      <c r="M22" s="429"/>
      <c r="N22" s="477">
        <v>11</v>
      </c>
      <c r="O22" s="423"/>
      <c r="P22" s="53"/>
      <c r="Q22" s="54"/>
      <c r="R22" s="549">
        <v>11</v>
      </c>
      <c r="S22" s="550"/>
      <c r="T22" s="176"/>
      <c r="U22" s="54"/>
      <c r="V22" s="422">
        <v>11</v>
      </c>
      <c r="W22" s="423"/>
      <c r="X22" s="50"/>
      <c r="Y22" s="428"/>
      <c r="Z22" s="429"/>
      <c r="AA22" s="422">
        <v>11</v>
      </c>
      <c r="AB22" s="423"/>
      <c r="AC22" s="113"/>
      <c r="AD22" s="114"/>
      <c r="AE22" s="61"/>
      <c r="AF22" s="62"/>
      <c r="AG22" s="62"/>
      <c r="AH22" s="338"/>
      <c r="AI22" s="95">
        <f t="shared" si="1"/>
        <v>44</v>
      </c>
      <c r="AJ22" s="338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80" t="s">
        <v>65</v>
      </c>
      <c r="C23" s="402"/>
      <c r="D23" s="416"/>
      <c r="E23" s="101"/>
      <c r="F23" s="101"/>
      <c r="G23" s="48"/>
      <c r="H23" s="79"/>
      <c r="I23" s="102"/>
      <c r="J23" s="100"/>
      <c r="K23" s="106"/>
      <c r="L23" s="117"/>
      <c r="M23" s="118"/>
      <c r="N23" s="152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339"/>
      <c r="AF23" s="35"/>
      <c r="AG23" s="35"/>
      <c r="AH23" s="337"/>
      <c r="AI23" s="169"/>
      <c r="AJ23" s="337"/>
      <c r="AK23" s="87"/>
      <c r="AL23" s="88"/>
    </row>
    <row r="24" spans="2:38" ht="11.25" customHeight="1" x14ac:dyDescent="0.25">
      <c r="B24" s="481"/>
      <c r="C24" s="403"/>
      <c r="D24" s="417"/>
      <c r="E24" s="51"/>
      <c r="F24" s="51"/>
      <c r="G24" s="120"/>
      <c r="H24" s="121"/>
      <c r="I24" s="45"/>
      <c r="J24" s="46"/>
      <c r="K24" s="47"/>
      <c r="L24" s="53"/>
      <c r="M24" s="54"/>
      <c r="N24" s="111"/>
      <c r="O24" s="111"/>
      <c r="P24" s="53"/>
      <c r="Q24" s="54"/>
      <c r="R24" s="316"/>
      <c r="S24" s="343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340"/>
      <c r="AI24" s="128"/>
      <c r="AJ24" s="340"/>
      <c r="AK24" s="129"/>
      <c r="AL24" s="104"/>
    </row>
    <row r="25" spans="2:38" ht="15.75" customHeight="1" x14ac:dyDescent="0.25">
      <c r="B25" s="414" t="s">
        <v>72</v>
      </c>
      <c r="C25" s="402">
        <v>5</v>
      </c>
      <c r="D25" s="416">
        <v>864.16</v>
      </c>
      <c r="E25" s="420">
        <v>679.08</v>
      </c>
      <c r="F25" s="421"/>
      <c r="G25" s="426">
        <v>679.08</v>
      </c>
      <c r="H25" s="427"/>
      <c r="I25" s="430">
        <v>185.08</v>
      </c>
      <c r="J25" s="431"/>
      <c r="K25" s="72"/>
      <c r="L25" s="424">
        <v>185.08</v>
      </c>
      <c r="M25" s="425"/>
      <c r="N25" s="73"/>
      <c r="O25" s="74"/>
      <c r="P25" s="75"/>
      <c r="Q25" s="76"/>
      <c r="R25" s="315"/>
      <c r="S25" s="209"/>
      <c r="T25" s="75"/>
      <c r="U25" s="76"/>
      <c r="V25" s="151"/>
      <c r="W25" s="345"/>
      <c r="X25" s="48"/>
      <c r="Y25" s="80"/>
      <c r="Z25" s="49"/>
      <c r="AA25" s="68"/>
      <c r="AB25" s="158"/>
      <c r="AC25" s="80"/>
      <c r="AD25" s="49"/>
      <c r="AE25" s="339"/>
      <c r="AF25" s="35"/>
      <c r="AG25" s="35"/>
      <c r="AH25" s="337"/>
      <c r="AI25" s="86">
        <f t="shared" si="1"/>
        <v>864.16000000000008</v>
      </c>
      <c r="AJ25" s="334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84"/>
      <c r="C26" s="403"/>
      <c r="D26" s="417"/>
      <c r="E26" s="410"/>
      <c r="F26" s="411"/>
      <c r="G26" s="412"/>
      <c r="H26" s="413"/>
      <c r="I26" s="422"/>
      <c r="J26" s="423"/>
      <c r="K26" s="51"/>
      <c r="L26" s="418"/>
      <c r="M26" s="419"/>
      <c r="N26" s="50"/>
      <c r="O26" s="51"/>
      <c r="P26" s="53"/>
      <c r="Q26" s="54"/>
      <c r="R26" s="316"/>
      <c r="S26" s="343"/>
      <c r="T26" s="53"/>
      <c r="U26" s="54"/>
      <c r="V26" s="110"/>
      <c r="W26" s="111"/>
      <c r="X26" s="51"/>
      <c r="Y26" s="53"/>
      <c r="Z26" s="54"/>
      <c r="AA26" s="110"/>
      <c r="AB26" s="111"/>
      <c r="AC26" s="123"/>
      <c r="AD26" s="124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14" t="s">
        <v>73</v>
      </c>
      <c r="C27" s="402">
        <v>104</v>
      </c>
      <c r="D27" s="41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89"/>
      <c r="O27" s="421"/>
      <c r="P27" s="35"/>
      <c r="Q27" s="337"/>
      <c r="R27" s="464">
        <v>8000</v>
      </c>
      <c r="S27" s="465"/>
      <c r="T27" s="424">
        <v>7512.04</v>
      </c>
      <c r="U27" s="425"/>
      <c r="V27" s="430">
        <v>7000</v>
      </c>
      <c r="W27" s="431"/>
      <c r="X27" s="101"/>
      <c r="Y27" s="466"/>
      <c r="Z27" s="467"/>
      <c r="AA27" s="420">
        <v>4876.96</v>
      </c>
      <c r="AB27" s="421"/>
      <c r="AC27" s="505"/>
      <c r="AD27" s="50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7512.04</v>
      </c>
      <c r="AL27" s="88">
        <f t="shared" ref="AL27" si="11">SUM(D27-AK27)</f>
        <v>12364.919999999998</v>
      </c>
    </row>
    <row r="28" spans="2:38" ht="15.75" x14ac:dyDescent="0.25">
      <c r="B28" s="415"/>
      <c r="C28" s="403"/>
      <c r="D28" s="417"/>
      <c r="E28" s="211"/>
      <c r="F28" s="212"/>
      <c r="G28" s="229"/>
      <c r="H28" s="230"/>
      <c r="I28" s="45"/>
      <c r="J28" s="50"/>
      <c r="K28" s="51"/>
      <c r="L28" s="212"/>
      <c r="M28" s="326"/>
      <c r="N28" s="477"/>
      <c r="O28" s="423"/>
      <c r="P28" s="56"/>
      <c r="Q28" s="330"/>
      <c r="R28" s="549">
        <v>41</v>
      </c>
      <c r="S28" s="550"/>
      <c r="T28" s="428"/>
      <c r="U28" s="429"/>
      <c r="V28" s="422">
        <v>37</v>
      </c>
      <c r="W28" s="423"/>
      <c r="X28" s="51"/>
      <c r="Y28" s="428"/>
      <c r="Z28" s="429"/>
      <c r="AA28" s="422">
        <v>26</v>
      </c>
      <c r="AB28" s="423"/>
      <c r="AC28" s="498"/>
      <c r="AD28" s="49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84" t="s">
        <v>74</v>
      </c>
      <c r="C29" s="402">
        <v>264</v>
      </c>
      <c r="D29" s="416">
        <v>37871.1</v>
      </c>
      <c r="E29" s="406">
        <v>3305.36</v>
      </c>
      <c r="F29" s="407"/>
      <c r="G29" s="408">
        <v>3305.36</v>
      </c>
      <c r="H29" s="409"/>
      <c r="I29" s="420">
        <v>2938.9</v>
      </c>
      <c r="J29" s="421"/>
      <c r="K29" s="101"/>
      <c r="L29" s="408">
        <v>2938.9</v>
      </c>
      <c r="M29" s="409"/>
      <c r="N29" s="489">
        <v>4949.3599999999997</v>
      </c>
      <c r="O29" s="421"/>
      <c r="P29" s="426">
        <v>4949.3599999999997</v>
      </c>
      <c r="Q29" s="427"/>
      <c r="R29" s="464">
        <v>5000</v>
      </c>
      <c r="S29" s="465"/>
      <c r="T29" s="426">
        <v>17967.46</v>
      </c>
      <c r="U29" s="427"/>
      <c r="V29" s="420">
        <v>5000</v>
      </c>
      <c r="W29" s="421"/>
      <c r="X29" s="101"/>
      <c r="Y29" s="466"/>
      <c r="Z29" s="467"/>
      <c r="AA29" s="420">
        <v>5000</v>
      </c>
      <c r="AB29" s="421"/>
      <c r="AC29" s="505"/>
      <c r="AD29" s="506"/>
      <c r="AE29" s="225"/>
      <c r="AF29" s="226"/>
      <c r="AG29" s="226"/>
      <c r="AH29" s="227"/>
      <c r="AI29" s="228">
        <f t="shared" si="1"/>
        <v>26193.62</v>
      </c>
      <c r="AJ29" s="227">
        <f>SUM(D29-AI29)</f>
        <v>11677.48</v>
      </c>
      <c r="AK29" s="87">
        <f t="shared" si="0"/>
        <v>29161.079999999998</v>
      </c>
      <c r="AL29" s="88">
        <f t="shared" ref="AL29" si="13">SUM(D29-AK29)</f>
        <v>8710.02</v>
      </c>
    </row>
    <row r="30" spans="2:38" ht="15.75" x14ac:dyDescent="0.25">
      <c r="B30" s="415"/>
      <c r="C30" s="403"/>
      <c r="D30" s="417"/>
      <c r="E30" s="410"/>
      <c r="F30" s="411"/>
      <c r="G30" s="412"/>
      <c r="H30" s="413"/>
      <c r="I30" s="422"/>
      <c r="J30" s="423"/>
      <c r="K30" s="51"/>
      <c r="L30" s="418"/>
      <c r="M30" s="419"/>
      <c r="N30" s="477">
        <v>47</v>
      </c>
      <c r="O30" s="423"/>
      <c r="P30" s="56"/>
      <c r="Q30" s="330"/>
      <c r="R30" s="549">
        <v>47</v>
      </c>
      <c r="S30" s="550"/>
      <c r="T30" s="176"/>
      <c r="U30" s="54"/>
      <c r="V30" s="422">
        <v>47</v>
      </c>
      <c r="W30" s="423"/>
      <c r="X30" s="51"/>
      <c r="Y30" s="428"/>
      <c r="Z30" s="429"/>
      <c r="AA30" s="422">
        <v>47</v>
      </c>
      <c r="AB30" s="423"/>
      <c r="AC30" s="498"/>
      <c r="AD30" s="49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14" t="s">
        <v>75</v>
      </c>
      <c r="C31" s="402">
        <v>143</v>
      </c>
      <c r="D31" s="416">
        <v>44553.279999999999</v>
      </c>
      <c r="E31" s="220"/>
      <c r="F31" s="221"/>
      <c r="G31" s="222"/>
      <c r="H31" s="223"/>
      <c r="I31" s="420">
        <v>15597.66</v>
      </c>
      <c r="J31" s="421"/>
      <c r="K31" s="101"/>
      <c r="L31" s="408">
        <v>15597.66</v>
      </c>
      <c r="M31" s="409"/>
      <c r="N31" s="489">
        <v>16410.919999999998</v>
      </c>
      <c r="O31" s="421"/>
      <c r="P31" s="426">
        <v>16410.919999999998</v>
      </c>
      <c r="Q31" s="427"/>
      <c r="R31" s="464">
        <v>5000</v>
      </c>
      <c r="S31" s="465"/>
      <c r="T31" s="426">
        <v>10095.48</v>
      </c>
      <c r="U31" s="427"/>
      <c r="V31" s="420">
        <v>5000</v>
      </c>
      <c r="W31" s="421"/>
      <c r="X31" s="101"/>
      <c r="Y31" s="145"/>
      <c r="Z31" s="337"/>
      <c r="AA31" s="420">
        <v>5000</v>
      </c>
      <c r="AB31" s="421"/>
      <c r="AC31" s="233"/>
      <c r="AD31" s="342"/>
      <c r="AE31" s="225"/>
      <c r="AF31" s="226"/>
      <c r="AG31" s="226"/>
      <c r="AH31" s="227"/>
      <c r="AI31" s="228">
        <f t="shared" si="1"/>
        <v>47008.58</v>
      </c>
      <c r="AJ31" s="227">
        <f>SUM(D31-AI31)</f>
        <v>-2455.3000000000029</v>
      </c>
      <c r="AK31" s="87">
        <f t="shared" si="0"/>
        <v>42104.06</v>
      </c>
      <c r="AL31" s="88">
        <f t="shared" ref="AL31" si="15">SUM(D31-AK31)</f>
        <v>2449.2200000000012</v>
      </c>
    </row>
    <row r="32" spans="2:38" ht="15.75" x14ac:dyDescent="0.25">
      <c r="B32" s="415"/>
      <c r="C32" s="403"/>
      <c r="D32" s="417"/>
      <c r="E32" s="211"/>
      <c r="F32" s="212"/>
      <c r="G32" s="229"/>
      <c r="H32" s="230"/>
      <c r="I32" s="422"/>
      <c r="J32" s="423"/>
      <c r="K32" s="51"/>
      <c r="L32" s="418"/>
      <c r="M32" s="419"/>
      <c r="N32" s="477">
        <v>16</v>
      </c>
      <c r="O32" s="423"/>
      <c r="P32" s="53"/>
      <c r="Q32" s="54"/>
      <c r="R32" s="549">
        <v>15</v>
      </c>
      <c r="S32" s="550"/>
      <c r="T32" s="428"/>
      <c r="U32" s="429"/>
      <c r="V32" s="422">
        <v>16</v>
      </c>
      <c r="W32" s="423"/>
      <c r="X32" s="51"/>
      <c r="Y32" s="56"/>
      <c r="Z32" s="330"/>
      <c r="AA32" s="422">
        <v>15</v>
      </c>
      <c r="AB32" s="423"/>
      <c r="AC32" s="126"/>
      <c r="AD32" s="340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84" t="s">
        <v>76</v>
      </c>
      <c r="C33" s="402">
        <v>423</v>
      </c>
      <c r="D33" s="41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89">
        <v>6571.1</v>
      </c>
      <c r="O33" s="421"/>
      <c r="P33" s="426">
        <v>6571.1</v>
      </c>
      <c r="Q33" s="427"/>
      <c r="R33" s="464">
        <v>7000</v>
      </c>
      <c r="S33" s="465"/>
      <c r="T33" s="426">
        <v>15164.9</v>
      </c>
      <c r="U33" s="427"/>
      <c r="V33" s="420">
        <v>10000</v>
      </c>
      <c r="W33" s="421"/>
      <c r="X33" s="101"/>
      <c r="Y33" s="35"/>
      <c r="Z33" s="337"/>
      <c r="AA33" s="420">
        <v>15000</v>
      </c>
      <c r="AB33" s="421"/>
      <c r="AC33" s="137"/>
      <c r="AD33" s="342"/>
      <c r="AE33" s="225"/>
      <c r="AF33" s="226"/>
      <c r="AG33" s="226"/>
      <c r="AH33" s="227"/>
      <c r="AI33" s="228">
        <f t="shared" si="1"/>
        <v>38571.1</v>
      </c>
      <c r="AJ33" s="227">
        <f>SUM(D33-AI33)</f>
        <v>35753.500000000007</v>
      </c>
      <c r="AK33" s="87">
        <f t="shared" si="0"/>
        <v>21736</v>
      </c>
      <c r="AL33" s="88">
        <f t="shared" ref="AL33" si="17">SUM(D33-AK33)</f>
        <v>52588.600000000006</v>
      </c>
    </row>
    <row r="34" spans="2:38" ht="15.75" x14ac:dyDescent="0.25">
      <c r="B34" s="415"/>
      <c r="C34" s="403"/>
      <c r="D34" s="417"/>
      <c r="E34" s="211"/>
      <c r="F34" s="212"/>
      <c r="G34" s="229"/>
      <c r="H34" s="230"/>
      <c r="I34" s="45"/>
      <c r="J34" s="50"/>
      <c r="K34" s="51"/>
      <c r="L34" s="212"/>
      <c r="M34" s="326"/>
      <c r="N34" s="477">
        <v>28</v>
      </c>
      <c r="O34" s="423"/>
      <c r="P34" s="53"/>
      <c r="Q34" s="54"/>
      <c r="R34" s="549">
        <v>39</v>
      </c>
      <c r="S34" s="550"/>
      <c r="T34" s="428"/>
      <c r="U34" s="429"/>
      <c r="V34" s="422">
        <v>56</v>
      </c>
      <c r="W34" s="423"/>
      <c r="X34" s="51"/>
      <c r="Y34" s="56"/>
      <c r="Z34" s="330"/>
      <c r="AA34" s="422">
        <v>84</v>
      </c>
      <c r="AB34" s="423"/>
      <c r="AC34" s="126"/>
      <c r="AD34" s="340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14" t="s">
        <v>77</v>
      </c>
      <c r="C35" s="402">
        <v>47</v>
      </c>
      <c r="D35" s="416">
        <v>20852.599999999999</v>
      </c>
      <c r="E35" s="406">
        <v>2871.91</v>
      </c>
      <c r="F35" s="407"/>
      <c r="G35" s="408">
        <v>2871.91</v>
      </c>
      <c r="H35" s="409"/>
      <c r="I35" s="420">
        <v>1238.24</v>
      </c>
      <c r="J35" s="421"/>
      <c r="K35" s="101"/>
      <c r="L35" s="408">
        <v>1238.24</v>
      </c>
      <c r="M35" s="409"/>
      <c r="N35" s="489">
        <v>4694.13</v>
      </c>
      <c r="O35" s="421"/>
      <c r="P35" s="426">
        <v>4694.13</v>
      </c>
      <c r="Q35" s="427"/>
      <c r="R35" s="464">
        <v>1500</v>
      </c>
      <c r="S35" s="465"/>
      <c r="T35" s="426">
        <v>2416.08</v>
      </c>
      <c r="U35" s="427"/>
      <c r="V35" s="420">
        <v>1500</v>
      </c>
      <c r="W35" s="421"/>
      <c r="X35" s="101"/>
      <c r="Y35" s="336"/>
      <c r="Z35" s="337"/>
      <c r="AA35" s="420">
        <v>1500</v>
      </c>
      <c r="AB35" s="421"/>
      <c r="AC35" s="137"/>
      <c r="AD35" s="342"/>
      <c r="AE35" s="225"/>
      <c r="AF35" s="226"/>
      <c r="AG35" s="226"/>
      <c r="AH35" s="227"/>
      <c r="AI35" s="228">
        <f t="shared" si="1"/>
        <v>13304.279999999999</v>
      </c>
      <c r="AJ35" s="140">
        <f>SUM(D35-AI35)</f>
        <v>7548.32</v>
      </c>
      <c r="AK35" s="87">
        <f t="shared" si="0"/>
        <v>11220.359999999999</v>
      </c>
      <c r="AL35" s="88">
        <f t="shared" ref="AL35" si="19">SUM(D35-AK35)</f>
        <v>9632.24</v>
      </c>
    </row>
    <row r="36" spans="2:38" ht="15.75" x14ac:dyDescent="0.25">
      <c r="B36" s="415"/>
      <c r="C36" s="403"/>
      <c r="D36" s="417"/>
      <c r="E36" s="410"/>
      <c r="F36" s="411"/>
      <c r="G36" s="412"/>
      <c r="H36" s="413"/>
      <c r="I36" s="422"/>
      <c r="J36" s="423"/>
      <c r="K36" s="51"/>
      <c r="L36" s="418"/>
      <c r="M36" s="419"/>
      <c r="N36" s="477">
        <v>3</v>
      </c>
      <c r="O36" s="423"/>
      <c r="P36" s="56"/>
      <c r="Q36" s="330"/>
      <c r="R36" s="549">
        <v>3</v>
      </c>
      <c r="S36" s="550"/>
      <c r="T36" s="335"/>
      <c r="U36" s="330"/>
      <c r="V36" s="422">
        <v>4</v>
      </c>
      <c r="W36" s="423"/>
      <c r="X36" s="51"/>
      <c r="Y36" s="329"/>
      <c r="Z36" s="330"/>
      <c r="AA36" s="422">
        <v>3</v>
      </c>
      <c r="AB36" s="423"/>
      <c r="AC36" s="126"/>
      <c r="AD36" s="340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14" t="s">
        <v>78</v>
      </c>
      <c r="C37" s="402">
        <v>156</v>
      </c>
      <c r="D37" s="41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337"/>
      <c r="R37" s="319"/>
      <c r="S37" s="320"/>
      <c r="T37" s="35"/>
      <c r="U37" s="337"/>
      <c r="V37" s="232"/>
      <c r="W37" s="101"/>
      <c r="X37" s="101"/>
      <c r="Y37" s="35"/>
      <c r="Z37" s="337"/>
      <c r="AA37" s="68"/>
      <c r="AB37" s="158"/>
      <c r="AC37" s="347"/>
      <c r="AD37" s="135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15"/>
      <c r="C38" s="403"/>
      <c r="D38" s="417"/>
      <c r="E38" s="211"/>
      <c r="F38" s="212"/>
      <c r="G38" s="229"/>
      <c r="H38" s="230"/>
      <c r="I38" s="45"/>
      <c r="J38" s="50"/>
      <c r="K38" s="51"/>
      <c r="L38" s="212"/>
      <c r="M38" s="326"/>
      <c r="N38" s="50"/>
      <c r="O38" s="51"/>
      <c r="P38" s="56"/>
      <c r="Q38" s="330"/>
      <c r="R38" s="312"/>
      <c r="S38" s="313"/>
      <c r="T38" s="56"/>
      <c r="U38" s="330"/>
      <c r="V38" s="94"/>
      <c r="W38" s="51"/>
      <c r="X38" s="51"/>
      <c r="Y38" s="56"/>
      <c r="Z38" s="330"/>
      <c r="AA38" s="110"/>
      <c r="AB38" s="111"/>
      <c r="AC38" s="123"/>
      <c r="AD38" s="124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80" t="s">
        <v>79</v>
      </c>
      <c r="C39" s="402"/>
      <c r="D39" s="41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337"/>
      <c r="R39" s="319"/>
      <c r="S39" s="320"/>
      <c r="T39" s="35"/>
      <c r="U39" s="337"/>
      <c r="V39" s="232"/>
      <c r="W39" s="101"/>
      <c r="X39" s="101"/>
      <c r="Y39" s="35"/>
      <c r="Z39" s="337"/>
      <c r="AA39" s="151"/>
      <c r="AB39" s="152"/>
      <c r="AC39" s="347"/>
      <c r="AD39" s="346"/>
      <c r="AE39" s="350"/>
      <c r="AF39" s="348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81"/>
      <c r="C40" s="403"/>
      <c r="D40" s="417"/>
      <c r="E40" s="211"/>
      <c r="F40" s="212"/>
      <c r="G40" s="213"/>
      <c r="H40" s="241"/>
      <c r="I40" s="45"/>
      <c r="J40" s="50"/>
      <c r="K40" s="51"/>
      <c r="L40" s="212"/>
      <c r="M40" s="326"/>
      <c r="N40" s="50"/>
      <c r="O40" s="51"/>
      <c r="P40" s="56"/>
      <c r="Q40" s="330"/>
      <c r="R40" s="312"/>
      <c r="S40" s="313"/>
      <c r="T40" s="56"/>
      <c r="U40" s="330"/>
      <c r="V40" s="94"/>
      <c r="W40" s="51"/>
      <c r="X40" s="51"/>
      <c r="Y40" s="56"/>
      <c r="Z40" s="330"/>
      <c r="AA40" s="110"/>
      <c r="AB40" s="111"/>
      <c r="AC40" s="123"/>
      <c r="AD40" s="124"/>
      <c r="AE40" s="219"/>
      <c r="AF40" s="349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14" t="s">
        <v>92</v>
      </c>
      <c r="C41" s="402"/>
      <c r="D41" s="416">
        <v>88812.09</v>
      </c>
      <c r="E41" s="406">
        <v>12015.65</v>
      </c>
      <c r="F41" s="407"/>
      <c r="G41" s="408">
        <v>12015.65</v>
      </c>
      <c r="H41" s="409"/>
      <c r="I41" s="420">
        <v>35176.01</v>
      </c>
      <c r="J41" s="421"/>
      <c r="K41" s="97"/>
      <c r="L41" s="408">
        <v>35176.01</v>
      </c>
      <c r="M41" s="409"/>
      <c r="N41" s="489">
        <v>14914.36</v>
      </c>
      <c r="O41" s="421"/>
      <c r="P41" s="426">
        <v>14914.36</v>
      </c>
      <c r="Q41" s="427"/>
      <c r="R41" s="321"/>
      <c r="S41" s="322"/>
      <c r="T41" s="145"/>
      <c r="U41" s="333"/>
      <c r="V41" s="248"/>
      <c r="W41" s="97"/>
      <c r="X41" s="97"/>
      <c r="Y41" s="145"/>
      <c r="Z41" s="333"/>
      <c r="AA41" s="68"/>
      <c r="AB41" s="69"/>
      <c r="AC41" s="233"/>
      <c r="AD41" s="341"/>
      <c r="AE41" s="250"/>
      <c r="AF41" s="251"/>
      <c r="AG41" s="251"/>
      <c r="AH41" s="252"/>
      <c r="AI41" s="228">
        <f t="shared" si="1"/>
        <v>62106.020000000004</v>
      </c>
      <c r="AJ41" s="227">
        <f>SUM(D41-AI41)</f>
        <v>26706.069999999992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15"/>
      <c r="C42" s="403"/>
      <c r="D42" s="417"/>
      <c r="E42" s="410"/>
      <c r="F42" s="411"/>
      <c r="G42" s="412"/>
      <c r="H42" s="413"/>
      <c r="I42" s="422"/>
      <c r="J42" s="423"/>
      <c r="K42" s="51"/>
      <c r="L42" s="212"/>
      <c r="M42" s="326"/>
      <c r="N42" s="50"/>
      <c r="O42" s="51"/>
      <c r="P42" s="56"/>
      <c r="Q42" s="330"/>
      <c r="R42" s="312"/>
      <c r="S42" s="313"/>
      <c r="T42" s="56"/>
      <c r="U42" s="330"/>
      <c r="V42" s="94"/>
      <c r="W42" s="51"/>
      <c r="X42" s="51"/>
      <c r="Y42" s="56"/>
      <c r="Z42" s="330"/>
      <c r="AA42" s="45"/>
      <c r="AB42" s="122"/>
      <c r="AC42" s="126"/>
      <c r="AD42" s="340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14" t="s">
        <v>82</v>
      </c>
      <c r="C43" s="402"/>
      <c r="D43" s="416">
        <v>53920.07</v>
      </c>
      <c r="E43" s="220"/>
      <c r="F43" s="221"/>
      <c r="G43" s="222"/>
      <c r="H43" s="223"/>
      <c r="I43" s="420">
        <v>1767.27</v>
      </c>
      <c r="J43" s="421"/>
      <c r="K43" s="101"/>
      <c r="L43" s="408">
        <v>1767.27</v>
      </c>
      <c r="M43" s="409"/>
      <c r="N43" s="489">
        <v>13143.62</v>
      </c>
      <c r="O43" s="421"/>
      <c r="P43" s="426">
        <v>13143.62</v>
      </c>
      <c r="Q43" s="427"/>
      <c r="R43" s="464">
        <v>5000</v>
      </c>
      <c r="S43" s="465"/>
      <c r="T43" s="35"/>
      <c r="U43" s="337"/>
      <c r="V43" s="420">
        <v>5000</v>
      </c>
      <c r="W43" s="421"/>
      <c r="X43" s="101"/>
      <c r="Y43" s="35"/>
      <c r="Z43" s="337"/>
      <c r="AA43" s="102"/>
      <c r="AB43" s="11"/>
      <c r="AC43" s="137"/>
      <c r="AD43" s="342"/>
      <c r="AE43" s="225"/>
      <c r="AF43" s="226"/>
      <c r="AG43" s="226"/>
      <c r="AH43" s="227"/>
      <c r="AI43" s="228">
        <f t="shared" si="1"/>
        <v>24910.89</v>
      </c>
      <c r="AJ43" s="227">
        <f t="shared" ref="AJ43" si="25">SUM(D43-AI43)</f>
        <v>29009.18</v>
      </c>
      <c r="AK43" s="87">
        <f t="shared" si="0"/>
        <v>14910.890000000001</v>
      </c>
      <c r="AL43" s="88">
        <f t="shared" ref="AL43" si="26">SUM(D43-AK43)</f>
        <v>39009.18</v>
      </c>
    </row>
    <row r="44" spans="2:38" ht="15.75" x14ac:dyDescent="0.25">
      <c r="B44" s="415"/>
      <c r="C44" s="403"/>
      <c r="D44" s="417"/>
      <c r="E44" s="211"/>
      <c r="F44" s="212"/>
      <c r="G44" s="229"/>
      <c r="H44" s="230"/>
      <c r="I44" s="45"/>
      <c r="J44" s="50"/>
      <c r="K44" s="51"/>
      <c r="L44" s="212"/>
      <c r="M44" s="326"/>
      <c r="N44" s="50"/>
      <c r="O44" s="51"/>
      <c r="P44" s="56"/>
      <c r="Q44" s="330"/>
      <c r="R44" s="312"/>
      <c r="S44" s="313"/>
      <c r="T44" s="56"/>
      <c r="U44" s="330"/>
      <c r="V44" s="94"/>
      <c r="W44" s="51"/>
      <c r="X44" s="51"/>
      <c r="Y44" s="56"/>
      <c r="Z44" s="330"/>
      <c r="AA44" s="45"/>
      <c r="AB44" s="122"/>
      <c r="AC44" s="126"/>
      <c r="AD44" s="340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14" t="s">
        <v>83</v>
      </c>
      <c r="C45" s="402"/>
      <c r="D45" s="41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89">
        <v>53268.3</v>
      </c>
      <c r="O45" s="421"/>
      <c r="P45" s="426">
        <v>53268.3</v>
      </c>
      <c r="Q45" s="427"/>
      <c r="R45" s="464">
        <v>10000</v>
      </c>
      <c r="S45" s="465"/>
      <c r="T45" s="426">
        <v>12201.86</v>
      </c>
      <c r="U45" s="427"/>
      <c r="V45" s="420">
        <v>10000</v>
      </c>
      <c r="W45" s="421"/>
      <c r="X45" s="101"/>
      <c r="Y45" s="35"/>
      <c r="Z45" s="337"/>
      <c r="AA45" s="420">
        <v>15000</v>
      </c>
      <c r="AB45" s="421"/>
      <c r="AC45" s="137"/>
      <c r="AD45" s="342"/>
      <c r="AE45" s="225"/>
      <c r="AF45" s="226"/>
      <c r="AG45" s="226"/>
      <c r="AH45" s="227"/>
      <c r="AI45" s="228">
        <f t="shared" si="1"/>
        <v>88268.3</v>
      </c>
      <c r="AJ45" s="227">
        <f t="shared" ref="AJ45" si="29">SUM(D45-AI45)</f>
        <v>58660.279999999984</v>
      </c>
      <c r="AK45" s="87">
        <f t="shared" si="0"/>
        <v>65470.16</v>
      </c>
      <c r="AL45" s="88">
        <f t="shared" ref="AL45" si="30">SUM(D45-AK45)</f>
        <v>81458.419999999984</v>
      </c>
    </row>
    <row r="46" spans="2:38" ht="15.75" x14ac:dyDescent="0.25">
      <c r="B46" s="415"/>
      <c r="C46" s="403"/>
      <c r="D46" s="417"/>
      <c r="E46" s="211"/>
      <c r="F46" s="212"/>
      <c r="G46" s="229"/>
      <c r="H46" s="230"/>
      <c r="I46" s="45"/>
      <c r="J46" s="50"/>
      <c r="K46" s="51"/>
      <c r="L46" s="212"/>
      <c r="M46" s="326"/>
      <c r="N46" s="50"/>
      <c r="O46" s="51"/>
      <c r="P46" s="56"/>
      <c r="Q46" s="330"/>
      <c r="R46" s="312"/>
      <c r="S46" s="313"/>
      <c r="T46" s="56"/>
      <c r="U46" s="330"/>
      <c r="V46" s="94"/>
      <c r="W46" s="51"/>
      <c r="X46" s="51"/>
      <c r="Y46" s="56"/>
      <c r="Z46" s="330"/>
      <c r="AA46" s="45"/>
      <c r="AB46" s="122"/>
      <c r="AC46" s="126"/>
      <c r="AD46" s="340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17" t="s">
        <v>85</v>
      </c>
      <c r="C47" s="402"/>
      <c r="D47" s="41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333"/>
      <c r="R47" s="321"/>
      <c r="S47" s="322"/>
      <c r="T47" s="145"/>
      <c r="U47" s="333"/>
      <c r="V47" s="248"/>
      <c r="W47" s="97"/>
      <c r="X47" s="97"/>
      <c r="Y47" s="145"/>
      <c r="Z47" s="333"/>
      <c r="AA47" s="96"/>
      <c r="AB47" s="298"/>
      <c r="AC47" s="233"/>
      <c r="AD47" s="341"/>
      <c r="AE47" s="250"/>
      <c r="AF47" s="251"/>
      <c r="AG47" s="251"/>
      <c r="AH47" s="252"/>
      <c r="AI47" s="299">
        <f t="shared" si="1"/>
        <v>0</v>
      </c>
      <c r="AJ47" s="252">
        <f t="shared" ref="AJ47" si="33">SUM(D47-AI47)</f>
        <v>9938.3700000000008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18"/>
      <c r="C48" s="403"/>
      <c r="D48" s="417"/>
      <c r="E48" s="211"/>
      <c r="F48" s="212"/>
      <c r="G48" s="229"/>
      <c r="H48" s="230"/>
      <c r="I48" s="45"/>
      <c r="J48" s="50"/>
      <c r="K48" s="51"/>
      <c r="L48" s="212"/>
      <c r="M48" s="326"/>
      <c r="N48" s="50"/>
      <c r="O48" s="51"/>
      <c r="P48" s="56"/>
      <c r="Q48" s="330"/>
      <c r="R48" s="312"/>
      <c r="S48" s="313"/>
      <c r="T48" s="56"/>
      <c r="U48" s="330"/>
      <c r="V48" s="94"/>
      <c r="W48" s="51"/>
      <c r="X48" s="51"/>
      <c r="Y48" s="56"/>
      <c r="Z48" s="330"/>
      <c r="AA48" s="45"/>
      <c r="AB48" s="122"/>
      <c r="AC48" s="126"/>
      <c r="AD48" s="340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19" t="s">
        <v>86</v>
      </c>
      <c r="C49" s="402"/>
      <c r="D49" s="41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337"/>
      <c r="R49" s="319"/>
      <c r="S49" s="320"/>
      <c r="T49" s="35"/>
      <c r="U49" s="337"/>
      <c r="V49" s="232"/>
      <c r="W49" s="101"/>
      <c r="X49" s="101"/>
      <c r="Y49" s="35"/>
      <c r="Z49" s="337"/>
      <c r="AA49" s="102"/>
      <c r="AB49" s="11"/>
      <c r="AC49" s="137"/>
      <c r="AD49" s="342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20"/>
      <c r="C50" s="403"/>
      <c r="D50" s="417"/>
      <c r="E50" s="211"/>
      <c r="F50" s="212"/>
      <c r="G50" s="229"/>
      <c r="H50" s="230"/>
      <c r="I50" s="45"/>
      <c r="J50" s="50"/>
      <c r="K50" s="51"/>
      <c r="L50" s="212"/>
      <c r="M50" s="344"/>
      <c r="N50" s="50"/>
      <c r="O50" s="51"/>
      <c r="P50" s="56"/>
      <c r="Q50" s="330"/>
      <c r="R50" s="312"/>
      <c r="S50" s="313"/>
      <c r="T50" s="56"/>
      <c r="U50" s="330"/>
      <c r="V50" s="94"/>
      <c r="W50" s="51"/>
      <c r="X50" s="51"/>
      <c r="Y50" s="56"/>
      <c r="Z50" s="330"/>
      <c r="AA50" s="45"/>
      <c r="AB50" s="122"/>
      <c r="AC50" s="126"/>
      <c r="AD50" s="340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17" t="s">
        <v>87</v>
      </c>
      <c r="C51" s="521">
        <v>89</v>
      </c>
      <c r="D51" s="404">
        <v>37738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52"/>
      <c r="O51" s="75"/>
      <c r="P51" s="158"/>
      <c r="Q51" s="81"/>
      <c r="R51" s="464">
        <v>8290.9</v>
      </c>
      <c r="S51" s="465"/>
      <c r="T51" s="35"/>
      <c r="U51" s="337"/>
      <c r="V51" s="420">
        <v>10000</v>
      </c>
      <c r="W51" s="421"/>
      <c r="X51" s="101"/>
      <c r="Y51" s="35"/>
      <c r="Z51" s="337"/>
      <c r="AA51" s="102"/>
      <c r="AB51" s="11"/>
      <c r="AC51" s="137"/>
      <c r="AD51" s="342"/>
      <c r="AE51" s="225"/>
      <c r="AF51" s="226"/>
      <c r="AG51" s="226"/>
      <c r="AH51" s="227"/>
      <c r="AI51" s="228">
        <f t="shared" ref="AI51:AI56" si="37">SUM(E51+I51+N51+R51+V51+AA51+AE51)</f>
        <v>18290.900000000001</v>
      </c>
      <c r="AJ51" s="227">
        <f t="shared" ref="AJ51" si="38">SUM(D51-AI51)</f>
        <v>19447.099999999999</v>
      </c>
      <c r="AK51" s="87">
        <f t="shared" ref="AK51:AK56" si="39">SUM(G51+L51+P51+T51+Y51+AC51+AG51)</f>
        <v>0</v>
      </c>
      <c r="AL51" s="88">
        <f t="shared" ref="AL51" si="40">SUM(D51-AK51)</f>
        <v>37738</v>
      </c>
    </row>
    <row r="52" spans="2:38" ht="15.75" x14ac:dyDescent="0.25">
      <c r="B52" s="518"/>
      <c r="C52" s="522"/>
      <c r="D52" s="405"/>
      <c r="E52" s="211"/>
      <c r="F52" s="212"/>
      <c r="G52" s="229"/>
      <c r="H52" s="230"/>
      <c r="I52" s="45"/>
      <c r="J52" s="50"/>
      <c r="K52" s="51"/>
      <c r="L52" s="212"/>
      <c r="M52" s="326"/>
      <c r="N52" s="111"/>
      <c r="O52" s="53"/>
      <c r="P52" s="328"/>
      <c r="Q52" s="330"/>
      <c r="R52" s="553">
        <v>42</v>
      </c>
      <c r="S52" s="554"/>
      <c r="T52" s="56"/>
      <c r="U52" s="330"/>
      <c r="V52" s="94"/>
      <c r="W52" s="51"/>
      <c r="X52" s="51"/>
      <c r="Y52" s="56"/>
      <c r="Z52" s="330"/>
      <c r="AA52" s="45"/>
      <c r="AB52" s="122"/>
      <c r="AC52" s="126"/>
      <c r="AD52" s="340"/>
      <c r="AE52" s="216"/>
      <c r="AF52" s="217"/>
      <c r="AG52" s="217"/>
      <c r="AH52" s="218"/>
      <c r="AI52" s="219">
        <f t="shared" si="37"/>
        <v>42</v>
      </c>
      <c r="AJ52" s="218">
        <f t="shared" ref="AJ52" si="41">SUM(C51-AI52)</f>
        <v>47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17" t="s">
        <v>88</v>
      </c>
      <c r="C53" s="402"/>
      <c r="D53" s="404">
        <v>72776.37</v>
      </c>
      <c r="E53" s="220"/>
      <c r="F53" s="221"/>
      <c r="G53" s="222"/>
      <c r="H53" s="223"/>
      <c r="I53" s="102"/>
      <c r="J53" s="109"/>
      <c r="K53" s="101"/>
      <c r="L53" s="221"/>
      <c r="M53" s="224"/>
      <c r="N53" s="345"/>
      <c r="O53" s="117"/>
      <c r="P53" s="69"/>
      <c r="Q53" s="81"/>
      <c r="R53" s="464">
        <v>30000</v>
      </c>
      <c r="S53" s="465"/>
      <c r="T53" s="35"/>
      <c r="U53" s="337"/>
      <c r="V53" s="420">
        <v>20000</v>
      </c>
      <c r="W53" s="421"/>
      <c r="X53" s="101"/>
      <c r="Y53" s="35"/>
      <c r="Z53" s="337"/>
      <c r="AA53" s="102"/>
      <c r="AB53" s="11"/>
      <c r="AC53" s="137"/>
      <c r="AD53" s="342"/>
      <c r="AE53" s="225"/>
      <c r="AF53" s="226"/>
      <c r="AG53" s="226"/>
      <c r="AH53" s="227"/>
      <c r="AI53" s="228">
        <f t="shared" si="37"/>
        <v>50000</v>
      </c>
      <c r="AJ53" s="227">
        <f t="shared" ref="AJ53" si="43">SUM(D53-AI53)</f>
        <v>22776.369999999995</v>
      </c>
      <c r="AK53" s="87">
        <f t="shared" si="39"/>
        <v>0</v>
      </c>
      <c r="AL53" s="88">
        <f t="shared" ref="AL53" si="44">SUM(D53-AK53)</f>
        <v>72776.37</v>
      </c>
    </row>
    <row r="54" spans="2:38" ht="15.75" x14ac:dyDescent="0.25">
      <c r="B54" s="518"/>
      <c r="C54" s="403"/>
      <c r="D54" s="405"/>
      <c r="E54" s="211"/>
      <c r="F54" s="212"/>
      <c r="G54" s="229"/>
      <c r="H54" s="230"/>
      <c r="I54" s="45"/>
      <c r="J54" s="50"/>
      <c r="K54" s="51"/>
      <c r="L54" s="212"/>
      <c r="M54" s="326"/>
      <c r="N54" s="50"/>
      <c r="O54" s="51"/>
      <c r="P54" s="328"/>
      <c r="Q54" s="330"/>
      <c r="R54" s="312"/>
      <c r="S54" s="313"/>
      <c r="T54" s="56"/>
      <c r="U54" s="330"/>
      <c r="V54" s="94"/>
      <c r="W54" s="51"/>
      <c r="X54" s="51"/>
      <c r="Y54" s="56"/>
      <c r="Z54" s="330"/>
      <c r="AA54" s="45"/>
      <c r="AB54" s="122"/>
      <c r="AC54" s="126"/>
      <c r="AD54" s="340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17" t="s">
        <v>89</v>
      </c>
      <c r="C55" s="402"/>
      <c r="D55" s="404">
        <v>31196.04</v>
      </c>
      <c r="E55" s="242"/>
      <c r="F55" s="243"/>
      <c r="G55" s="244"/>
      <c r="H55" s="245"/>
      <c r="I55" s="96"/>
      <c r="J55" s="73"/>
      <c r="K55" s="97"/>
      <c r="L55" s="243"/>
      <c r="M55" s="246"/>
      <c r="N55" s="69"/>
      <c r="O55" s="69"/>
      <c r="P55" s="145"/>
      <c r="Q55" s="333"/>
      <c r="R55" s="464">
        <v>5000</v>
      </c>
      <c r="S55" s="465"/>
      <c r="T55" s="145"/>
      <c r="U55" s="333"/>
      <c r="V55" s="420">
        <v>5000</v>
      </c>
      <c r="W55" s="421"/>
      <c r="X55" s="97"/>
      <c r="Y55" s="145"/>
      <c r="Z55" s="333"/>
      <c r="AA55" s="96"/>
      <c r="AB55" s="298"/>
      <c r="AC55" s="233"/>
      <c r="AD55" s="341"/>
      <c r="AE55" s="250"/>
      <c r="AF55" s="251"/>
      <c r="AG55" s="251"/>
      <c r="AH55" s="252"/>
      <c r="AI55" s="299">
        <f t="shared" si="37"/>
        <v>10000</v>
      </c>
      <c r="AJ55" s="252">
        <f t="shared" ref="AJ55" si="47">SUM(D55-AI55)</f>
        <v>21196.04</v>
      </c>
      <c r="AK55" s="166">
        <f t="shared" si="39"/>
        <v>0</v>
      </c>
      <c r="AL55" s="167">
        <f t="shared" ref="AL55" si="48">SUM(D55-AK55)</f>
        <v>31196.04</v>
      </c>
    </row>
    <row r="56" spans="2:38" ht="15.75" x14ac:dyDescent="0.25">
      <c r="B56" s="518"/>
      <c r="C56" s="403"/>
      <c r="D56" s="405"/>
      <c r="E56" s="211"/>
      <c r="F56" s="212"/>
      <c r="G56" s="229"/>
      <c r="H56" s="230"/>
      <c r="I56" s="45"/>
      <c r="J56" s="50"/>
      <c r="K56" s="51"/>
      <c r="L56" s="212"/>
      <c r="M56" s="326"/>
      <c r="N56" s="50"/>
      <c r="O56" s="50"/>
      <c r="P56" s="56"/>
      <c r="Q56" s="330"/>
      <c r="R56" s="312"/>
      <c r="S56" s="313"/>
      <c r="T56" s="56"/>
      <c r="U56" s="330"/>
      <c r="V56" s="94"/>
      <c r="W56" s="51"/>
      <c r="X56" s="51"/>
      <c r="Y56" s="56"/>
      <c r="Z56" s="330"/>
      <c r="AA56" s="45"/>
      <c r="AB56" s="122"/>
      <c r="AC56" s="126"/>
      <c r="AD56" s="340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84" t="s">
        <v>90</v>
      </c>
      <c r="C57" s="472"/>
      <c r="D57" s="515">
        <v>14834.51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20">
        <v>2000</v>
      </c>
      <c r="AB57" s="421"/>
      <c r="AC57" s="59"/>
      <c r="AD57" s="60"/>
      <c r="AE57" s="551">
        <v>3000</v>
      </c>
      <c r="AF57" s="552"/>
      <c r="AG57" s="156"/>
      <c r="AH57" s="140"/>
      <c r="AI57" s="157">
        <f t="shared" si="1"/>
        <v>5000</v>
      </c>
      <c r="AJ57" s="140">
        <f>SUM(D57-AI57)</f>
        <v>9834.51</v>
      </c>
      <c r="AK57" s="87">
        <f t="shared" si="0"/>
        <v>0</v>
      </c>
      <c r="AL57" s="88">
        <f t="shared" ref="AL57" si="51">SUM(D57-AK57)</f>
        <v>14834.51</v>
      </c>
    </row>
    <row r="58" spans="2:38" ht="16.5" thickBot="1" x14ac:dyDescent="0.3">
      <c r="B58" s="513"/>
      <c r="C58" s="514"/>
      <c r="D58" s="51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33">
        <f>SUM(E12+E14+E16+E18+E20+E22+E24+E26+E28+E30+E32+E34+E36+E38+E40+E42+E52)</f>
        <v>0</v>
      </c>
      <c r="F59" s="534"/>
      <c r="G59" s="535">
        <f>SUM(G12+G14+G16+G18+G20+G22+G24+G26+G28+G30+G32+G34+G36+G38+G40+G42+G52)</f>
        <v>0</v>
      </c>
      <c r="H59" s="536"/>
      <c r="I59" s="533">
        <f>SUM(I12+I14+I16+I18+I20+I22+I24+I26+I28+I30+I32+I34+I36+I38+I40+I42+I52)</f>
        <v>0</v>
      </c>
      <c r="J59" s="534"/>
      <c r="K59" s="273"/>
      <c r="L59" s="535">
        <f>SUM(L12+L14+L16+L18+L20+L22+L24+L26+L28+L30+L32+L34+L36+L38+L40+L42+L52)</f>
        <v>0</v>
      </c>
      <c r="M59" s="536"/>
      <c r="N59" s="523">
        <f>SUM(N12+N14+N16+N18+N20+N22+N24+N26+N28+N30+N32+N34+N36+N38+N40+N42+N52)</f>
        <v>194</v>
      </c>
      <c r="O59" s="524"/>
      <c r="P59" s="525">
        <f>SUM(P12+P14+P16+P18+P20+P22+P24+P26+P28+P30+P32+P34+P36+P38+P40+P42+P52)</f>
        <v>0</v>
      </c>
      <c r="Q59" s="526"/>
      <c r="R59" s="523">
        <f>SUM(R12+R14+R16+R18+R20+R22+R24+R26+R28+R30+R32+R34+R36+R38+R40+R42+R52)</f>
        <v>287</v>
      </c>
      <c r="S59" s="524"/>
      <c r="T59" s="525">
        <f>SUM(T12+T14+T16+T18+T20+T22+T24+T26+T28+T30+T32+T34+T36+T38+T40+T42+T52)</f>
        <v>0</v>
      </c>
      <c r="U59" s="526"/>
      <c r="V59" s="533">
        <f>SUM(V12+V14+V16+V18+V20+V22+V24+V26+V28+V30+V32+V34+V36+V38+V40+V42+V52)</f>
        <v>260</v>
      </c>
      <c r="W59" s="534"/>
      <c r="X59" s="273"/>
      <c r="Y59" s="535">
        <f>SUM(Y12+Y14+Y16+Y18+Y20+Y22+Y24+Y26+Y28+Y30+Y32+Y34+Y36+Y38+Y40+Y42+Y52)</f>
        <v>0</v>
      </c>
      <c r="Z59" s="536"/>
      <c r="AA59" s="523">
        <f>SUM(AA12+AA14+AA16+AA18+AA20+AA22+AA24+AA26+AA28+AA30+AA32+AA34+AA36+AA38+AA40+AA42+AA52)</f>
        <v>275</v>
      </c>
      <c r="AB59" s="524"/>
      <c r="AC59" s="525">
        <f>SUM(AC12+AC14+AC16+AC18+AC20+AC22+AC24+AC26+AC28+AC30+AC32+AC34+AC36+AC38+AC40+AC42+AC52)</f>
        <v>0</v>
      </c>
      <c r="AD59" s="526"/>
      <c r="AE59" s="523">
        <f>SUM(AE12+AE14+AE16+AE18+AE20+AE22+AE24+AE26+AE28+AE30+AE32+AE34+AE36+AE38+AE40+AE42+AE52)</f>
        <v>0</v>
      </c>
      <c r="AF59" s="524"/>
      <c r="AG59" s="525">
        <f>SUM(AG12+AG14+AG16+AG18+AG20+AG22+AG24+AG26+AG28+AG30+AG32+AG34+AG36+AG38+AG40+AG42+AG52)</f>
        <v>0</v>
      </c>
      <c r="AH59" s="526"/>
      <c r="AI59" s="274">
        <f t="shared" si="1"/>
        <v>1016</v>
      </c>
      <c r="AJ59" s="275">
        <f>SUM(C59-AI59)</f>
        <v>2903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27" t="s">
        <v>47</v>
      </c>
      <c r="C60" s="528"/>
      <c r="D60" s="278">
        <f>SUM(D11:D59)</f>
        <v>1183043.95</v>
      </c>
      <c r="E60" s="529">
        <f>E11+E13+E15+E17+E19+E21+E23+E25+E27+E29+E31+E33+E35+E37+E39+E41++E43+E45+E47+E51+E53+E55+E57</f>
        <v>22884.05</v>
      </c>
      <c r="F60" s="530"/>
      <c r="G60" s="531">
        <f>G11+G13+G15+G17+G19+G21+G23+G25+G27+G29+G31+G33+G35+G37+G39+G41+G43+G45+G47+G51+G53+G55+G57</f>
        <v>22884.05</v>
      </c>
      <c r="H60" s="532"/>
      <c r="I60" s="529">
        <f>I11+I13+I15+I17+I19+I21+I23+I25+I27+I29+I31+I33+I35+I37+I39+I41++I43+I45+I47+I51+I53+I55+I57</f>
        <v>69862.42</v>
      </c>
      <c r="J60" s="530"/>
      <c r="K60" s="279"/>
      <c r="L60" s="531">
        <f>L11+L13+L15+L17+L19+L21+L23+L25+L27+L29+L31+L33+L35+L37+L39+L41+L43+L45+L47+L51+L53+L55+L57</f>
        <v>69862.42</v>
      </c>
      <c r="M60" s="532"/>
      <c r="N60" s="529">
        <f>N11+N13+N15+N17+N19+N21+N23+N25+N27+N29+N31+N33+N35+N37+N39+N41++N43+N45+N47+N51+N53+N55+N57</f>
        <v>125739.9</v>
      </c>
      <c r="O60" s="530"/>
      <c r="P60" s="531">
        <f>P11+P13+P15+P17+P19+P21+P23+P25+P27+P29+P31+P33+P35+P37+P39+P41++P43+P45+P47+P51+P53+P55+P57</f>
        <v>125739.9</v>
      </c>
      <c r="Q60" s="532"/>
      <c r="R60" s="529">
        <f>R11+R13+R15+R17+R19+R21+R23+R25+R27+R29+R31+R33+R35+R37+R39+R41++R43+R45+R47+R51+R53+R55+R57</f>
        <v>101790.9</v>
      </c>
      <c r="S60" s="530"/>
      <c r="T60" s="531">
        <f>T11+T13+T15+T17+T19+T21+T23+T25+T27+T29+T31+T33+T35+T37+T39+T41++T43+T45+T47+T51+T53+T55+T57</f>
        <v>88140.81</v>
      </c>
      <c r="U60" s="532"/>
      <c r="V60" s="529">
        <f>V11+V13+V15+V17+V19+V21+V23+V25+V27+V29+V31+V33+V35+V37+V39+V41++V43+V45+V47+V51+V53+V55+V57</f>
        <v>95500</v>
      </c>
      <c r="W60" s="530"/>
      <c r="X60" s="279"/>
      <c r="Y60" s="531">
        <f>Y11+Y13+Y15+Y17+Y19+Y21+Y23+Y25+Y27+Y29+Y31+Y33+Y35+Y37+Y39+Y41++Y43+Y45+Y47+Y51+Y53+Y55+Y57</f>
        <v>0</v>
      </c>
      <c r="Z60" s="532"/>
      <c r="AA60" s="529">
        <f>AA11+AA13+AA15+AA17+AA19+AA21+AA23+AA25+AA27+AA29+AA31+AA33+AA35+AA37+AA39+AA41++AA43+AA45+AA47+AA51+AA53+AA55+AA57</f>
        <v>65376.959999999999</v>
      </c>
      <c r="AB60" s="530"/>
      <c r="AC60" s="531">
        <f>AC11+AC13+AC15+AC17+AC19+AC21+AC23+AC25+AC27+AC29+AC31+AC33+AC35+AC37+AC39+AC41++AC43+AC45+AC47+AC51+AC53+AC55+AC57</f>
        <v>0</v>
      </c>
      <c r="AD60" s="532"/>
      <c r="AE60" s="539">
        <f>AE11+AE13+AE15+AE17+AE19+AE21+AE23+AE25+AE27+AE29+AE31+AE33+AE35+AE37+AE39+AE41++AE43+AE45+AE47+AE51+AE53+AE55+AE57</f>
        <v>3000</v>
      </c>
      <c r="AF60" s="540"/>
      <c r="AG60" s="537">
        <f>AG11+AG13+AG15+AG17+AG19+AG21+AG23+AG25+AG27+AG29+AG31+AG33+AG35+AG37+AG39+AG41++AG43+AG45+AG47+AG51+AG53+AG55+AG57</f>
        <v>0</v>
      </c>
      <c r="AH60" s="538"/>
      <c r="AI60" s="308">
        <f t="shared" si="1"/>
        <v>484154.23000000004</v>
      </c>
      <c r="AJ60" s="310">
        <f>SUM(D60-AI60)</f>
        <v>698889.72</v>
      </c>
      <c r="AK60" s="276">
        <f t="shared" ref="AK60:AK62" si="53">SUM(G60+L60+P60+T60+Y60+AC60+AG60)</f>
        <v>306627.18</v>
      </c>
      <c r="AL60" s="280">
        <f>SUM(D60-AK60)</f>
        <v>876416.77</v>
      </c>
    </row>
    <row r="61" spans="2:38" ht="16.5" thickBot="1" x14ac:dyDescent="0.3">
      <c r="B61" s="527" t="s">
        <v>48</v>
      </c>
      <c r="C61" s="528"/>
      <c r="D61" s="278">
        <f>ROUND(D60*0.21,2)</f>
        <v>248439.23</v>
      </c>
      <c r="E61" s="529">
        <f>ROUND(E60*0.21,2)</f>
        <v>4805.6499999999996</v>
      </c>
      <c r="F61" s="530"/>
      <c r="G61" s="531">
        <f>ROUND(G60*0.21,2)</f>
        <v>4805.6499999999996</v>
      </c>
      <c r="H61" s="532"/>
      <c r="I61" s="529">
        <f>ROUND(I60*0.21,2)</f>
        <v>14671.11</v>
      </c>
      <c r="J61" s="530"/>
      <c r="K61" s="279"/>
      <c r="L61" s="531">
        <f>ROUND(L60*0.21,2)</f>
        <v>14671.11</v>
      </c>
      <c r="M61" s="532"/>
      <c r="N61" s="529">
        <f>ROUND(N60*0.21,2)</f>
        <v>26405.38</v>
      </c>
      <c r="O61" s="530"/>
      <c r="P61" s="531">
        <f>ROUND(P60*0.21,2)</f>
        <v>26405.38</v>
      </c>
      <c r="Q61" s="532"/>
      <c r="R61" s="529">
        <f>ROUND(R60*0.21,2)</f>
        <v>21376.09</v>
      </c>
      <c r="S61" s="530"/>
      <c r="T61" s="531">
        <f>ROUND(T60*0.21,2)</f>
        <v>18509.57</v>
      </c>
      <c r="U61" s="532"/>
      <c r="V61" s="529">
        <f>ROUND(V60*0.21,2)</f>
        <v>20055</v>
      </c>
      <c r="W61" s="530"/>
      <c r="X61" s="279"/>
      <c r="Y61" s="531">
        <f>ROUND(Y60*0.21,2)</f>
        <v>0</v>
      </c>
      <c r="Z61" s="532"/>
      <c r="AA61" s="529">
        <f>ROUND(AA60*0.21,2)</f>
        <v>13729.16</v>
      </c>
      <c r="AB61" s="530"/>
      <c r="AC61" s="531">
        <f>ROUND(AC60*0.21,2)</f>
        <v>0</v>
      </c>
      <c r="AD61" s="532"/>
      <c r="AE61" s="523">
        <f>ROUND(AE60*0.21,2)</f>
        <v>630</v>
      </c>
      <c r="AF61" s="524"/>
      <c r="AG61" s="525">
        <f>ROUND(AG60*0.21,2)</f>
        <v>0</v>
      </c>
      <c r="AH61" s="526"/>
      <c r="AI61" s="308">
        <f t="shared" si="1"/>
        <v>101672.39</v>
      </c>
      <c r="AJ61" s="310">
        <f t="shared" ref="AJ61:AJ62" si="54">SUM(D61-AI61)</f>
        <v>146766.84000000003</v>
      </c>
      <c r="AK61" s="276">
        <f t="shared" si="53"/>
        <v>64391.71</v>
      </c>
      <c r="AL61" s="281">
        <f t="shared" ref="AL61:AL62" si="55">SUM(D61-AK61)</f>
        <v>184047.52000000002</v>
      </c>
    </row>
    <row r="62" spans="2:38" ht="16.5" thickBot="1" x14ac:dyDescent="0.3">
      <c r="B62" s="527" t="s">
        <v>49</v>
      </c>
      <c r="C62" s="528"/>
      <c r="D62" s="282">
        <f>SUM(D60:D61)</f>
        <v>1431483.18</v>
      </c>
      <c r="E62" s="529">
        <f>E60+E61</f>
        <v>27689.699999999997</v>
      </c>
      <c r="F62" s="530"/>
      <c r="G62" s="531">
        <f>G60+G61</f>
        <v>27689.699999999997</v>
      </c>
      <c r="H62" s="532"/>
      <c r="I62" s="529">
        <f>I60+I61</f>
        <v>84533.53</v>
      </c>
      <c r="J62" s="530"/>
      <c r="K62" s="279"/>
      <c r="L62" s="531">
        <f>L60+L61</f>
        <v>84533.53</v>
      </c>
      <c r="M62" s="532"/>
      <c r="N62" s="529">
        <f>N61+N60</f>
        <v>152145.28</v>
      </c>
      <c r="O62" s="530"/>
      <c r="P62" s="531">
        <f>P60+P61</f>
        <v>152145.28</v>
      </c>
      <c r="Q62" s="532"/>
      <c r="R62" s="529">
        <f>R60+R61</f>
        <v>123166.98999999999</v>
      </c>
      <c r="S62" s="530"/>
      <c r="T62" s="531">
        <f>T60+T61</f>
        <v>106650.38</v>
      </c>
      <c r="U62" s="532"/>
      <c r="V62" s="529">
        <f>V60+V61</f>
        <v>115555</v>
      </c>
      <c r="W62" s="530"/>
      <c r="X62" s="279"/>
      <c r="Y62" s="531">
        <f>Y60+Y61</f>
        <v>0</v>
      </c>
      <c r="Z62" s="532"/>
      <c r="AA62" s="529">
        <f>AA61+AA60</f>
        <v>79106.12</v>
      </c>
      <c r="AB62" s="530"/>
      <c r="AC62" s="531">
        <f>AC60+AC61</f>
        <v>0</v>
      </c>
      <c r="AD62" s="532"/>
      <c r="AE62" s="543">
        <f>AE61+AE60</f>
        <v>3630</v>
      </c>
      <c r="AF62" s="544"/>
      <c r="AG62" s="545">
        <f>AG60+AG61</f>
        <v>0</v>
      </c>
      <c r="AH62" s="546"/>
      <c r="AI62" s="309">
        <f t="shared" si="1"/>
        <v>585826.62</v>
      </c>
      <c r="AJ62" s="311">
        <f t="shared" si="54"/>
        <v>845656.55999999994</v>
      </c>
      <c r="AK62" s="283">
        <f t="shared" si="53"/>
        <v>371018.89</v>
      </c>
      <c r="AL62" s="284">
        <f t="shared" si="55"/>
        <v>1060464.29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47">
        <f>SUM(E62+I62)</f>
        <v>112223.23</v>
      </c>
      <c r="J63" s="547"/>
      <c r="K63" s="286"/>
      <c r="L63" s="548">
        <f>SUM(G62+L62)</f>
        <v>112223.23</v>
      </c>
      <c r="M63" s="548"/>
      <c r="N63" s="547">
        <f>SUM(I63+N62)</f>
        <v>264368.51</v>
      </c>
      <c r="O63" s="547"/>
      <c r="P63" s="548">
        <f>SUM(L63+P62)</f>
        <v>264368.51</v>
      </c>
      <c r="Q63" s="548"/>
      <c r="R63" s="556">
        <f>SUM(N63+R62)</f>
        <v>387535.5</v>
      </c>
      <c r="S63" s="555"/>
      <c r="T63" s="563">
        <f>SUM(P63+T62)</f>
        <v>371018.89</v>
      </c>
      <c r="U63" s="564"/>
      <c r="V63" s="556">
        <f>SUM(R63+V62)</f>
        <v>503090.5</v>
      </c>
      <c r="W63" s="555"/>
      <c r="X63" s="314"/>
      <c r="Y63" s="555"/>
      <c r="Z63" s="555"/>
      <c r="AA63" s="556">
        <f>SUM(V63+AA62)</f>
        <v>582196.62</v>
      </c>
      <c r="AB63" s="555"/>
      <c r="AC63" s="555"/>
      <c r="AD63" s="55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41">
        <f>SUM(G62-E62)</f>
        <v>0</v>
      </c>
      <c r="H65" s="541"/>
      <c r="I65" s="290"/>
      <c r="J65" s="290"/>
      <c r="K65" s="290"/>
      <c r="L65" s="542">
        <f>SUM(L63-I63)</f>
        <v>0</v>
      </c>
      <c r="M65" s="542"/>
      <c r="N65" s="290"/>
      <c r="O65" s="290"/>
      <c r="P65" s="541">
        <f>SUM(P63-N63)</f>
        <v>0</v>
      </c>
      <c r="Q65" s="541"/>
      <c r="T65" s="565">
        <f>SUM(T63-R63)</f>
        <v>-16516.609999999986</v>
      </c>
      <c r="U65" s="566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59">
    <mergeCell ref="T17:U17"/>
    <mergeCell ref="T29:U29"/>
    <mergeCell ref="T33:U33"/>
    <mergeCell ref="T34:U34"/>
    <mergeCell ref="T35:U35"/>
    <mergeCell ref="T65:U65"/>
    <mergeCell ref="B1:AD1"/>
    <mergeCell ref="B6:AD6"/>
    <mergeCell ref="B8:B10"/>
    <mergeCell ref="C8:C10"/>
    <mergeCell ref="D8:D10"/>
    <mergeCell ref="E8:AD8"/>
    <mergeCell ref="B13:B14"/>
    <mergeCell ref="C13:C14"/>
    <mergeCell ref="D13:D14"/>
    <mergeCell ref="B15:B16"/>
    <mergeCell ref="C15:C16"/>
    <mergeCell ref="D15:D16"/>
    <mergeCell ref="R15:S15"/>
    <mergeCell ref="T15:U15"/>
    <mergeCell ref="V15:W15"/>
    <mergeCell ref="AA15:AB15"/>
    <mergeCell ref="E16:F16"/>
    <mergeCell ref="G16:H16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L16:M16"/>
    <mergeCell ref="N16:O16"/>
    <mergeCell ref="R16:S16"/>
    <mergeCell ref="E15:F15"/>
    <mergeCell ref="G15:H15"/>
    <mergeCell ref="I15:J15"/>
    <mergeCell ref="L15:M15"/>
    <mergeCell ref="N15:O15"/>
    <mergeCell ref="P15:Q15"/>
    <mergeCell ref="T16:U16"/>
    <mergeCell ref="V16:W16"/>
    <mergeCell ref="AA16:AB16"/>
    <mergeCell ref="B17:B18"/>
    <mergeCell ref="C17:C18"/>
    <mergeCell ref="D17:D18"/>
    <mergeCell ref="E17:F17"/>
    <mergeCell ref="G17:H17"/>
    <mergeCell ref="I17:J17"/>
    <mergeCell ref="L17:M17"/>
    <mergeCell ref="N17:O17"/>
    <mergeCell ref="P17:Q17"/>
    <mergeCell ref="R17:S17"/>
    <mergeCell ref="V17:W17"/>
    <mergeCell ref="AA17:AB17"/>
    <mergeCell ref="E18:F18"/>
    <mergeCell ref="I18:J18"/>
    <mergeCell ref="L18:M18"/>
    <mergeCell ref="N18:O18"/>
    <mergeCell ref="P18:Q18"/>
    <mergeCell ref="R18:S18"/>
    <mergeCell ref="V18:W18"/>
    <mergeCell ref="AA18:AB18"/>
    <mergeCell ref="I16:J16"/>
    <mergeCell ref="B19:B20"/>
    <mergeCell ref="C19:C20"/>
    <mergeCell ref="D19:D20"/>
    <mergeCell ref="E19:F19"/>
    <mergeCell ref="G19:H19"/>
    <mergeCell ref="I19:J19"/>
    <mergeCell ref="L19:M19"/>
    <mergeCell ref="B21:B22"/>
    <mergeCell ref="C21:C22"/>
    <mergeCell ref="D21:D22"/>
    <mergeCell ref="E21:F21"/>
    <mergeCell ref="G21:H21"/>
    <mergeCell ref="I21:J21"/>
    <mergeCell ref="AA19:AB19"/>
    <mergeCell ref="E20:F20"/>
    <mergeCell ref="I20:J20"/>
    <mergeCell ref="L20:M20"/>
    <mergeCell ref="N20:O20"/>
    <mergeCell ref="R20:S20"/>
    <mergeCell ref="T20:U20"/>
    <mergeCell ref="V20:W20"/>
    <mergeCell ref="Y20:Z20"/>
    <mergeCell ref="AA20:AB20"/>
    <mergeCell ref="N19:O19"/>
    <mergeCell ref="P19:Q19"/>
    <mergeCell ref="R19:S19"/>
    <mergeCell ref="T19:U19"/>
    <mergeCell ref="V19:W19"/>
    <mergeCell ref="Y19:Z19"/>
    <mergeCell ref="Y21:Z21"/>
    <mergeCell ref="AA21:AB21"/>
    <mergeCell ref="E22:F22"/>
    <mergeCell ref="I22:J22"/>
    <mergeCell ref="L22:M22"/>
    <mergeCell ref="N22:O22"/>
    <mergeCell ref="R22:S22"/>
    <mergeCell ref="V22:W22"/>
    <mergeCell ref="Y22:Z22"/>
    <mergeCell ref="AA22:AB22"/>
    <mergeCell ref="L21:M21"/>
    <mergeCell ref="N21:O21"/>
    <mergeCell ref="P21:Q21"/>
    <mergeCell ref="R21:S21"/>
    <mergeCell ref="T21:U21"/>
    <mergeCell ref="V21:W21"/>
    <mergeCell ref="E26:F26"/>
    <mergeCell ref="G26:H26"/>
    <mergeCell ref="I26:J26"/>
    <mergeCell ref="L26:M26"/>
    <mergeCell ref="E25:F25"/>
    <mergeCell ref="G25:H25"/>
    <mergeCell ref="I25:J25"/>
    <mergeCell ref="L25:M25"/>
    <mergeCell ref="B23:B24"/>
    <mergeCell ref="C23:C24"/>
    <mergeCell ref="D23:D24"/>
    <mergeCell ref="B25:B26"/>
    <mergeCell ref="C25:C26"/>
    <mergeCell ref="D25:D26"/>
    <mergeCell ref="V27:W27"/>
    <mergeCell ref="Y27:Z27"/>
    <mergeCell ref="AA27:AB27"/>
    <mergeCell ref="AC27:AD27"/>
    <mergeCell ref="N28:O28"/>
    <mergeCell ref="R28:S28"/>
    <mergeCell ref="T28:U28"/>
    <mergeCell ref="V28:W28"/>
    <mergeCell ref="Y28:Z28"/>
    <mergeCell ref="AA28:AB28"/>
    <mergeCell ref="N27:O27"/>
    <mergeCell ref="R27:S27"/>
    <mergeCell ref="T27:U27"/>
    <mergeCell ref="AC28:AD28"/>
    <mergeCell ref="T31:U31"/>
    <mergeCell ref="V31:W31"/>
    <mergeCell ref="B29:B30"/>
    <mergeCell ref="C29:C30"/>
    <mergeCell ref="D29:D30"/>
    <mergeCell ref="E29:F29"/>
    <mergeCell ref="G29:H29"/>
    <mergeCell ref="I29:J29"/>
    <mergeCell ref="L29:M29"/>
    <mergeCell ref="N29:O29"/>
    <mergeCell ref="P29:Q29"/>
    <mergeCell ref="V34:W34"/>
    <mergeCell ref="AA34:AB34"/>
    <mergeCell ref="B27:B28"/>
    <mergeCell ref="C27:C28"/>
    <mergeCell ref="D27:D28"/>
    <mergeCell ref="AC30:AD30"/>
    <mergeCell ref="B31:B32"/>
    <mergeCell ref="C31:C32"/>
    <mergeCell ref="D31:D32"/>
    <mergeCell ref="I31:J31"/>
    <mergeCell ref="L31:M31"/>
    <mergeCell ref="R29:S29"/>
    <mergeCell ref="V29:W29"/>
    <mergeCell ref="Y29:Z29"/>
    <mergeCell ref="AA29:AB29"/>
    <mergeCell ref="AC29:AD29"/>
    <mergeCell ref="E30:F30"/>
    <mergeCell ref="G30:H30"/>
    <mergeCell ref="I30:J30"/>
    <mergeCell ref="L30:M30"/>
    <mergeCell ref="N30:O30"/>
    <mergeCell ref="N31:O31"/>
    <mergeCell ref="P31:Q31"/>
    <mergeCell ref="R31:S31"/>
    <mergeCell ref="N35:O35"/>
    <mergeCell ref="P35:Q35"/>
    <mergeCell ref="AA31:AB31"/>
    <mergeCell ref="R30:S30"/>
    <mergeCell ref="V30:W30"/>
    <mergeCell ref="Y30:Z30"/>
    <mergeCell ref="AA30:AB30"/>
    <mergeCell ref="AA32:AB32"/>
    <mergeCell ref="B33:B34"/>
    <mergeCell ref="C33:C34"/>
    <mergeCell ref="D33:D34"/>
    <mergeCell ref="N33:O33"/>
    <mergeCell ref="P33:Q33"/>
    <mergeCell ref="R33:S33"/>
    <mergeCell ref="V33:W33"/>
    <mergeCell ref="AA33:AB33"/>
    <mergeCell ref="N34:O34"/>
    <mergeCell ref="I32:J32"/>
    <mergeCell ref="L32:M32"/>
    <mergeCell ref="N32:O32"/>
    <mergeCell ref="R32:S32"/>
    <mergeCell ref="T32:U32"/>
    <mergeCell ref="V32:W32"/>
    <mergeCell ref="R34:S34"/>
    <mergeCell ref="R35:S35"/>
    <mergeCell ref="V35:W35"/>
    <mergeCell ref="AA35:AB35"/>
    <mergeCell ref="E36:F36"/>
    <mergeCell ref="G36:H36"/>
    <mergeCell ref="I36:J36"/>
    <mergeCell ref="L36:M36"/>
    <mergeCell ref="N36:O36"/>
    <mergeCell ref="B39:B40"/>
    <mergeCell ref="C39:C40"/>
    <mergeCell ref="D39:D40"/>
    <mergeCell ref="R36:S36"/>
    <mergeCell ref="V36:W36"/>
    <mergeCell ref="AA36:AB36"/>
    <mergeCell ref="B37:B38"/>
    <mergeCell ref="C37:C38"/>
    <mergeCell ref="D37:D38"/>
    <mergeCell ref="B35:B36"/>
    <mergeCell ref="C35:C36"/>
    <mergeCell ref="D35:D36"/>
    <mergeCell ref="E35:F35"/>
    <mergeCell ref="G35:H35"/>
    <mergeCell ref="I35:J35"/>
    <mergeCell ref="L35:M35"/>
    <mergeCell ref="P41:Q41"/>
    <mergeCell ref="E42:F42"/>
    <mergeCell ref="G42:H42"/>
    <mergeCell ref="I42:J42"/>
    <mergeCell ref="B43:B44"/>
    <mergeCell ref="C43:C44"/>
    <mergeCell ref="D43:D44"/>
    <mergeCell ref="I43:J43"/>
    <mergeCell ref="L43:M43"/>
    <mergeCell ref="N43:O43"/>
    <mergeCell ref="B41:B42"/>
    <mergeCell ref="C41:C42"/>
    <mergeCell ref="D41:D42"/>
    <mergeCell ref="E41:F41"/>
    <mergeCell ref="G41:H41"/>
    <mergeCell ref="I41:J41"/>
    <mergeCell ref="L41:M41"/>
    <mergeCell ref="P43:Q43"/>
    <mergeCell ref="N41:O41"/>
    <mergeCell ref="R43:S43"/>
    <mergeCell ref="V43:W43"/>
    <mergeCell ref="B45:B46"/>
    <mergeCell ref="C45:C46"/>
    <mergeCell ref="D45:D46"/>
    <mergeCell ref="N45:O45"/>
    <mergeCell ref="P45:Q45"/>
    <mergeCell ref="R45:S45"/>
    <mergeCell ref="V45:W45"/>
    <mergeCell ref="AA45:AB45"/>
    <mergeCell ref="B47:B48"/>
    <mergeCell ref="C47:C48"/>
    <mergeCell ref="D47:D48"/>
    <mergeCell ref="B49:B50"/>
    <mergeCell ref="C49:C50"/>
    <mergeCell ref="D49:D50"/>
    <mergeCell ref="V51:W51"/>
    <mergeCell ref="T45:U45"/>
    <mergeCell ref="B53:B54"/>
    <mergeCell ref="C53:C54"/>
    <mergeCell ref="D53:D54"/>
    <mergeCell ref="R53:S53"/>
    <mergeCell ref="B51:B52"/>
    <mergeCell ref="C51:C52"/>
    <mergeCell ref="D51:D52"/>
    <mergeCell ref="R51:S51"/>
    <mergeCell ref="R52:S52"/>
    <mergeCell ref="E59:F59"/>
    <mergeCell ref="G59:H59"/>
    <mergeCell ref="I59:J59"/>
    <mergeCell ref="L59:M59"/>
    <mergeCell ref="N59:O59"/>
    <mergeCell ref="P59:Q59"/>
    <mergeCell ref="R59:S59"/>
    <mergeCell ref="T59:U59"/>
    <mergeCell ref="B55:B56"/>
    <mergeCell ref="C55:C56"/>
    <mergeCell ref="D55:D56"/>
    <mergeCell ref="R55:S55"/>
    <mergeCell ref="B57:B58"/>
    <mergeCell ref="C57:C58"/>
    <mergeCell ref="D57:D58"/>
    <mergeCell ref="AE61:AF61"/>
    <mergeCell ref="AG61:AH61"/>
    <mergeCell ref="V59:W59"/>
    <mergeCell ref="Y59:Z59"/>
    <mergeCell ref="AA59:AB59"/>
    <mergeCell ref="AC59:AD59"/>
    <mergeCell ref="AE59:AF59"/>
    <mergeCell ref="AG59:AH59"/>
    <mergeCell ref="AA57:AB57"/>
    <mergeCell ref="AE57:AF57"/>
    <mergeCell ref="R62:S62"/>
    <mergeCell ref="R61:S61"/>
    <mergeCell ref="AC60:AD60"/>
    <mergeCell ref="AE60:AF60"/>
    <mergeCell ref="AG60:AH60"/>
    <mergeCell ref="B61:C61"/>
    <mergeCell ref="E61:F61"/>
    <mergeCell ref="G61:H61"/>
    <mergeCell ref="I61:J61"/>
    <mergeCell ref="L61:M61"/>
    <mergeCell ref="N61:O61"/>
    <mergeCell ref="P61:Q61"/>
    <mergeCell ref="P60:Q60"/>
    <mergeCell ref="R60:S60"/>
    <mergeCell ref="T60:U60"/>
    <mergeCell ref="V60:W60"/>
    <mergeCell ref="Y60:Z60"/>
    <mergeCell ref="AA60:AB60"/>
    <mergeCell ref="B60:C60"/>
    <mergeCell ref="E60:F60"/>
    <mergeCell ref="G60:H60"/>
    <mergeCell ref="I60:J60"/>
    <mergeCell ref="L60:M60"/>
    <mergeCell ref="N60:O60"/>
    <mergeCell ref="G65:H65"/>
    <mergeCell ref="L65:M65"/>
    <mergeCell ref="P65:Q65"/>
    <mergeCell ref="B62:C62"/>
    <mergeCell ref="E62:F62"/>
    <mergeCell ref="G62:H62"/>
    <mergeCell ref="I62:J62"/>
    <mergeCell ref="L62:M62"/>
    <mergeCell ref="N62:O62"/>
    <mergeCell ref="P62:Q62"/>
    <mergeCell ref="V53:W53"/>
    <mergeCell ref="V55:W55"/>
    <mergeCell ref="AG62:AH62"/>
    <mergeCell ref="I63:J63"/>
    <mergeCell ref="L63:M63"/>
    <mergeCell ref="N63:O63"/>
    <mergeCell ref="P63:Q63"/>
    <mergeCell ref="R63:S63"/>
    <mergeCell ref="T63:U63"/>
    <mergeCell ref="V63:W63"/>
    <mergeCell ref="Y63:Z63"/>
    <mergeCell ref="AA63:AB63"/>
    <mergeCell ref="T62:U62"/>
    <mergeCell ref="V62:W62"/>
    <mergeCell ref="Y62:Z62"/>
    <mergeCell ref="AA62:AB62"/>
    <mergeCell ref="AC62:AD62"/>
    <mergeCell ref="AE62:AF62"/>
    <mergeCell ref="T61:U61"/>
    <mergeCell ref="V61:W61"/>
    <mergeCell ref="Y61:Z61"/>
    <mergeCell ref="AA61:AB61"/>
    <mergeCell ref="AC61:AD61"/>
    <mergeCell ref="AC63:AD63"/>
  </mergeCells>
  <pageMargins left="0.25" right="0.25" top="0.75" bottom="0.75" header="0.3" footer="0.3"/>
  <pageSetup paperSize="8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A19" zoomScale="80" zoomScaleNormal="80" workbookViewId="0">
      <selection activeCell="AD65" sqref="AD65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32" t="s">
        <v>91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365"/>
      <c r="AF1" s="365"/>
      <c r="AG1" s="365"/>
      <c r="AH1" s="365"/>
      <c r="AI1" s="365"/>
      <c r="AJ1" s="365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33" t="s">
        <v>52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366"/>
      <c r="AF6" s="366"/>
      <c r="AG6" s="366"/>
      <c r="AH6" s="366"/>
      <c r="AI6" s="366"/>
      <c r="AJ6" s="366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34" t="s">
        <v>2</v>
      </c>
      <c r="C8" s="437" t="s">
        <v>3</v>
      </c>
      <c r="D8" s="437" t="s">
        <v>4</v>
      </c>
      <c r="E8" s="440" t="s">
        <v>5</v>
      </c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2"/>
      <c r="AE8" s="440" t="s">
        <v>6</v>
      </c>
      <c r="AF8" s="441"/>
      <c r="AG8" s="441"/>
      <c r="AH8" s="442"/>
      <c r="AI8" s="440" t="s">
        <v>7</v>
      </c>
      <c r="AJ8" s="442"/>
      <c r="AK8" s="451" t="s">
        <v>8</v>
      </c>
      <c r="AL8" s="452"/>
    </row>
    <row r="9" spans="1:38" ht="20.25" customHeight="1" x14ac:dyDescent="0.25">
      <c r="A9" s="11"/>
      <c r="B9" s="435"/>
      <c r="C9" s="438"/>
      <c r="D9" s="438"/>
      <c r="E9" s="453" t="s">
        <v>9</v>
      </c>
      <c r="F9" s="453"/>
      <c r="G9" s="453"/>
      <c r="H9" s="454"/>
      <c r="I9" s="453" t="s">
        <v>10</v>
      </c>
      <c r="J9" s="453"/>
      <c r="K9" s="453"/>
      <c r="L9" s="453"/>
      <c r="M9" s="454"/>
      <c r="N9" s="455" t="s">
        <v>11</v>
      </c>
      <c r="O9" s="456"/>
      <c r="P9" s="456"/>
      <c r="Q9" s="457"/>
      <c r="R9" s="455" t="s">
        <v>12</v>
      </c>
      <c r="S9" s="456"/>
      <c r="T9" s="456"/>
      <c r="U9" s="457"/>
      <c r="V9" s="455" t="s">
        <v>13</v>
      </c>
      <c r="W9" s="456"/>
      <c r="X9" s="456"/>
      <c r="Y9" s="456"/>
      <c r="Z9" s="457"/>
      <c r="AA9" s="455" t="s">
        <v>14</v>
      </c>
      <c r="AB9" s="456"/>
      <c r="AC9" s="456"/>
      <c r="AD9" s="457"/>
      <c r="AE9" s="455" t="s">
        <v>15</v>
      </c>
      <c r="AF9" s="456"/>
      <c r="AG9" s="456"/>
      <c r="AH9" s="457"/>
      <c r="AI9" s="458" t="s">
        <v>16</v>
      </c>
      <c r="AJ9" s="460" t="s">
        <v>17</v>
      </c>
      <c r="AK9" s="462" t="s">
        <v>18</v>
      </c>
      <c r="AL9" s="444" t="s">
        <v>17</v>
      </c>
    </row>
    <row r="10" spans="1:38" ht="24.75" customHeight="1" thickBot="1" x14ac:dyDescent="0.3">
      <c r="A10" s="11"/>
      <c r="B10" s="436"/>
      <c r="C10" s="439"/>
      <c r="D10" s="43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59"/>
      <c r="AJ10" s="461"/>
      <c r="AK10" s="463"/>
      <c r="AL10" s="445"/>
    </row>
    <row r="11" spans="1:38" ht="12" customHeight="1" x14ac:dyDescent="0.25">
      <c r="A11" s="23"/>
      <c r="B11" s="446" t="s">
        <v>53</v>
      </c>
      <c r="C11" s="448"/>
      <c r="D11" s="45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47"/>
      <c r="C12" s="449"/>
      <c r="D12" s="41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351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362"/>
      <c r="AI12" s="64"/>
      <c r="AJ12" s="65"/>
      <c r="AK12" s="66"/>
      <c r="AL12" s="67"/>
    </row>
    <row r="13" spans="1:38" ht="15.75" x14ac:dyDescent="0.25">
      <c r="A13" s="23"/>
      <c r="B13" s="414" t="s">
        <v>54</v>
      </c>
      <c r="C13" s="402">
        <v>34</v>
      </c>
      <c r="D13" s="41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355"/>
      <c r="AF13" s="35"/>
      <c r="AG13" s="35"/>
      <c r="AH13" s="361"/>
      <c r="AI13" s="86">
        <f>SUM(E13+I13+N13+R13+V13+AA13+AE13)</f>
        <v>0</v>
      </c>
      <c r="AJ13" s="361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43"/>
      <c r="C14" s="403"/>
      <c r="D14" s="41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362"/>
      <c r="AI14" s="95">
        <f>SUM(E14+I14+N14+R14+V14+AA14+AE14)</f>
        <v>0</v>
      </c>
      <c r="AJ14" s="362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14" t="s">
        <v>60</v>
      </c>
      <c r="C15" s="402">
        <v>436</v>
      </c>
      <c r="D15" s="416">
        <v>57201</v>
      </c>
      <c r="E15" s="420">
        <v>816.92</v>
      </c>
      <c r="F15" s="421"/>
      <c r="G15" s="426">
        <v>816.92</v>
      </c>
      <c r="H15" s="427"/>
      <c r="I15" s="420">
        <v>2078.4699999999998</v>
      </c>
      <c r="J15" s="421"/>
      <c r="K15" s="100"/>
      <c r="L15" s="426">
        <v>2078.4699999999998</v>
      </c>
      <c r="M15" s="427"/>
      <c r="N15" s="489">
        <v>2925.66</v>
      </c>
      <c r="O15" s="421"/>
      <c r="P15" s="426">
        <v>2925.66</v>
      </c>
      <c r="Q15" s="427"/>
      <c r="R15" s="464">
        <v>2845.86</v>
      </c>
      <c r="S15" s="465"/>
      <c r="T15" s="426">
        <v>2845.86</v>
      </c>
      <c r="U15" s="427"/>
      <c r="V15" s="420">
        <v>3000</v>
      </c>
      <c r="W15" s="421"/>
      <c r="X15" s="101"/>
      <c r="Y15" s="426">
        <v>3500</v>
      </c>
      <c r="Z15" s="427"/>
      <c r="AA15" s="420">
        <v>5000</v>
      </c>
      <c r="AB15" s="42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16666.91</v>
      </c>
      <c r="AJ15" s="140">
        <f>SUM(D15-AI15)</f>
        <v>40534.089999999997</v>
      </c>
      <c r="AK15" s="87">
        <f t="shared" si="0"/>
        <v>12166.91</v>
      </c>
      <c r="AL15" s="88">
        <f t="shared" ref="AL15" si="2">SUM(D15-AK15)</f>
        <v>45034.09</v>
      </c>
    </row>
    <row r="16" spans="1:38" ht="15.75" x14ac:dyDescent="0.25">
      <c r="B16" s="415"/>
      <c r="C16" s="403"/>
      <c r="D16" s="417"/>
      <c r="E16" s="422"/>
      <c r="F16" s="423"/>
      <c r="G16" s="428"/>
      <c r="H16" s="429"/>
      <c r="I16" s="422"/>
      <c r="J16" s="423"/>
      <c r="K16" s="46"/>
      <c r="L16" s="428"/>
      <c r="M16" s="429"/>
      <c r="N16" s="477">
        <v>38</v>
      </c>
      <c r="O16" s="423"/>
      <c r="P16" s="56"/>
      <c r="Q16" s="359"/>
      <c r="R16" s="561">
        <v>38</v>
      </c>
      <c r="S16" s="562"/>
      <c r="T16" s="428"/>
      <c r="U16" s="429"/>
      <c r="V16" s="422">
        <v>38</v>
      </c>
      <c r="W16" s="423"/>
      <c r="X16" s="51"/>
      <c r="Y16" s="53"/>
      <c r="Z16" s="54"/>
      <c r="AA16" s="422">
        <v>38</v>
      </c>
      <c r="AB16" s="423"/>
      <c r="AC16" s="113"/>
      <c r="AD16" s="114"/>
      <c r="AE16" s="61"/>
      <c r="AF16" s="62"/>
      <c r="AG16" s="62"/>
      <c r="AH16" s="362"/>
      <c r="AI16" s="95">
        <f t="shared" si="1"/>
        <v>152</v>
      </c>
      <c r="AJ16" s="362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14" t="s">
        <v>61</v>
      </c>
      <c r="C17" s="402">
        <v>1425</v>
      </c>
      <c r="D17" s="416">
        <v>183620.94</v>
      </c>
      <c r="E17" s="420">
        <v>1604.23</v>
      </c>
      <c r="F17" s="421"/>
      <c r="G17" s="424">
        <v>1604.23</v>
      </c>
      <c r="H17" s="425"/>
      <c r="I17" s="420">
        <v>1443.92</v>
      </c>
      <c r="J17" s="421"/>
      <c r="K17" s="100"/>
      <c r="L17" s="424">
        <v>1443.92</v>
      </c>
      <c r="M17" s="425"/>
      <c r="N17" s="557">
        <v>7299.69</v>
      </c>
      <c r="O17" s="558"/>
      <c r="P17" s="559">
        <v>7299.69</v>
      </c>
      <c r="Q17" s="560"/>
      <c r="R17" s="464">
        <v>19408.650000000001</v>
      </c>
      <c r="S17" s="465"/>
      <c r="T17" s="426">
        <v>19408.650000000001</v>
      </c>
      <c r="U17" s="427"/>
      <c r="V17" s="420">
        <v>15000</v>
      </c>
      <c r="W17" s="421"/>
      <c r="X17" s="48"/>
      <c r="Y17" s="426">
        <v>15000</v>
      </c>
      <c r="Z17" s="427"/>
      <c r="AA17" s="420">
        <v>4000</v>
      </c>
      <c r="AB17" s="421"/>
      <c r="AC17" s="48"/>
      <c r="AD17" s="49"/>
      <c r="AE17" s="355"/>
      <c r="AF17" s="35"/>
      <c r="AG17" s="35"/>
      <c r="AH17" s="361"/>
      <c r="AI17" s="86">
        <f t="shared" si="1"/>
        <v>48756.490000000005</v>
      </c>
      <c r="AJ17" s="361">
        <f>SUM(D17-AI17)</f>
        <v>134864.45000000001</v>
      </c>
      <c r="AK17" s="87">
        <f t="shared" si="0"/>
        <v>44756.490000000005</v>
      </c>
      <c r="AL17" s="88">
        <f t="shared" ref="AL17" si="4">SUM(D17-AK17)</f>
        <v>138864.45000000001</v>
      </c>
    </row>
    <row r="18" spans="2:38" ht="15.75" x14ac:dyDescent="0.25">
      <c r="B18" s="415"/>
      <c r="C18" s="472"/>
      <c r="D18" s="417"/>
      <c r="E18" s="422"/>
      <c r="F18" s="423"/>
      <c r="G18" s="300"/>
      <c r="H18" s="301"/>
      <c r="I18" s="422"/>
      <c r="J18" s="423"/>
      <c r="K18" s="100"/>
      <c r="L18" s="428"/>
      <c r="M18" s="429"/>
      <c r="N18" s="477">
        <v>31</v>
      </c>
      <c r="O18" s="423"/>
      <c r="P18" s="478"/>
      <c r="Q18" s="479"/>
      <c r="R18" s="549">
        <v>31</v>
      </c>
      <c r="S18" s="550"/>
      <c r="T18" s="53"/>
      <c r="U18" s="49"/>
      <c r="V18" s="422">
        <v>31</v>
      </c>
      <c r="W18" s="423"/>
      <c r="X18" s="51"/>
      <c r="Y18" s="48"/>
      <c r="Z18" s="49"/>
      <c r="AA18" s="422">
        <v>31</v>
      </c>
      <c r="AB18" s="423"/>
      <c r="AC18" s="59"/>
      <c r="AD18" s="60"/>
      <c r="AE18" s="61"/>
      <c r="AF18" s="62"/>
      <c r="AG18" s="62"/>
      <c r="AH18" s="362"/>
      <c r="AI18" s="95">
        <f t="shared" si="1"/>
        <v>124</v>
      </c>
      <c r="AJ18" s="362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14" t="s">
        <v>63</v>
      </c>
      <c r="C19" s="402">
        <v>545</v>
      </c>
      <c r="D19" s="416">
        <v>138774.69</v>
      </c>
      <c r="E19" s="420">
        <v>124.71</v>
      </c>
      <c r="F19" s="421"/>
      <c r="G19" s="424">
        <v>124.71</v>
      </c>
      <c r="H19" s="425"/>
      <c r="I19" s="420">
        <v>2289.8200000000002</v>
      </c>
      <c r="J19" s="421"/>
      <c r="K19" s="133"/>
      <c r="L19" s="424">
        <v>2289.8200000000002</v>
      </c>
      <c r="M19" s="425"/>
      <c r="N19" s="489">
        <v>757.4</v>
      </c>
      <c r="O19" s="421"/>
      <c r="P19" s="424">
        <v>757.4</v>
      </c>
      <c r="Q19" s="425"/>
      <c r="R19" s="464">
        <v>176.14</v>
      </c>
      <c r="S19" s="465"/>
      <c r="T19" s="426">
        <v>176.14</v>
      </c>
      <c r="U19" s="427"/>
      <c r="V19" s="420">
        <v>5000</v>
      </c>
      <c r="W19" s="421"/>
      <c r="X19" s="158"/>
      <c r="Y19" s="426">
        <v>4000</v>
      </c>
      <c r="Z19" s="427"/>
      <c r="AA19" s="420">
        <v>5000</v>
      </c>
      <c r="AB19" s="421"/>
      <c r="AC19" s="80"/>
      <c r="AD19" s="81"/>
      <c r="AE19" s="355"/>
      <c r="AF19" s="35"/>
      <c r="AG19" s="35"/>
      <c r="AH19" s="361"/>
      <c r="AI19" s="86">
        <f t="shared" si="1"/>
        <v>13348.07</v>
      </c>
      <c r="AJ19" s="363">
        <f>SUM(D19-AI19)</f>
        <v>125426.62</v>
      </c>
      <c r="AK19" s="87">
        <f t="shared" si="0"/>
        <v>7348.07</v>
      </c>
      <c r="AL19" s="88">
        <f t="shared" ref="AL19" si="6">SUM(D19-AK19)</f>
        <v>131426.62</v>
      </c>
    </row>
    <row r="20" spans="2:38" ht="15.75" x14ac:dyDescent="0.25">
      <c r="B20" s="415"/>
      <c r="C20" s="403"/>
      <c r="D20" s="417"/>
      <c r="E20" s="422"/>
      <c r="F20" s="423"/>
      <c r="G20" s="53"/>
      <c r="H20" s="103"/>
      <c r="I20" s="422"/>
      <c r="J20" s="423"/>
      <c r="K20" s="46"/>
      <c r="L20" s="428"/>
      <c r="M20" s="429"/>
      <c r="N20" s="477">
        <v>20</v>
      </c>
      <c r="O20" s="423"/>
      <c r="P20" s="53"/>
      <c r="Q20" s="54"/>
      <c r="R20" s="549">
        <v>20</v>
      </c>
      <c r="S20" s="550"/>
      <c r="T20" s="478"/>
      <c r="U20" s="479"/>
      <c r="V20" s="422">
        <v>20</v>
      </c>
      <c r="W20" s="423"/>
      <c r="X20" s="50"/>
      <c r="Y20" s="428"/>
      <c r="Z20" s="429"/>
      <c r="AA20" s="422">
        <v>20</v>
      </c>
      <c r="AB20" s="423"/>
      <c r="AC20" s="113"/>
      <c r="AD20" s="114"/>
      <c r="AE20" s="61"/>
      <c r="AF20" s="62"/>
      <c r="AG20" s="62"/>
      <c r="AH20" s="362"/>
      <c r="AI20" s="95">
        <f t="shared" si="1"/>
        <v>80</v>
      </c>
      <c r="AJ20" s="362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14" t="s">
        <v>64</v>
      </c>
      <c r="C21" s="402">
        <v>248</v>
      </c>
      <c r="D21" s="416">
        <v>66781.84</v>
      </c>
      <c r="E21" s="420">
        <v>1466.19</v>
      </c>
      <c r="F21" s="421"/>
      <c r="G21" s="424">
        <v>1466.19</v>
      </c>
      <c r="H21" s="425"/>
      <c r="I21" s="420">
        <v>7147.05</v>
      </c>
      <c r="J21" s="421"/>
      <c r="K21" s="100"/>
      <c r="L21" s="424">
        <v>7147.05</v>
      </c>
      <c r="M21" s="425"/>
      <c r="N21" s="489">
        <v>805.36</v>
      </c>
      <c r="O21" s="421"/>
      <c r="P21" s="424">
        <v>805.36</v>
      </c>
      <c r="Q21" s="425"/>
      <c r="R21" s="464">
        <v>352.34</v>
      </c>
      <c r="S21" s="465"/>
      <c r="T21" s="426">
        <v>352.34</v>
      </c>
      <c r="U21" s="427"/>
      <c r="V21" s="420">
        <v>3000</v>
      </c>
      <c r="W21" s="421"/>
      <c r="X21" s="109"/>
      <c r="Y21" s="567">
        <v>2000</v>
      </c>
      <c r="Z21" s="568"/>
      <c r="AA21" s="420">
        <v>3000</v>
      </c>
      <c r="AB21" s="421"/>
      <c r="AC21" s="48"/>
      <c r="AD21" s="49"/>
      <c r="AE21" s="355"/>
      <c r="AF21" s="35"/>
      <c r="AG21" s="35"/>
      <c r="AH21" s="361"/>
      <c r="AI21" s="143">
        <f t="shared" si="1"/>
        <v>15770.94</v>
      </c>
      <c r="AJ21" s="360">
        <f>SUM(D21-AI21)</f>
        <v>51010.899999999994</v>
      </c>
      <c r="AK21" s="166">
        <f t="shared" si="0"/>
        <v>11770.94</v>
      </c>
      <c r="AL21" s="167">
        <f t="shared" ref="AL21" si="8">SUM(D21-AK21)</f>
        <v>55010.899999999994</v>
      </c>
    </row>
    <row r="22" spans="2:38" ht="15.75" x14ac:dyDescent="0.25">
      <c r="B22" s="443"/>
      <c r="C22" s="472"/>
      <c r="D22" s="417"/>
      <c r="E22" s="422"/>
      <c r="F22" s="423"/>
      <c r="G22" s="53"/>
      <c r="H22" s="103"/>
      <c r="I22" s="422"/>
      <c r="J22" s="423"/>
      <c r="K22" s="51"/>
      <c r="L22" s="428"/>
      <c r="M22" s="429"/>
      <c r="N22" s="477">
        <v>11</v>
      </c>
      <c r="O22" s="423"/>
      <c r="P22" s="53"/>
      <c r="Q22" s="54"/>
      <c r="R22" s="549">
        <v>11</v>
      </c>
      <c r="S22" s="550"/>
      <c r="T22" s="176"/>
      <c r="U22" s="54"/>
      <c r="V22" s="422">
        <v>11</v>
      </c>
      <c r="W22" s="423"/>
      <c r="X22" s="50"/>
      <c r="Y22" s="428"/>
      <c r="Z22" s="429"/>
      <c r="AA22" s="422">
        <v>11</v>
      </c>
      <c r="AB22" s="423"/>
      <c r="AC22" s="113"/>
      <c r="AD22" s="114"/>
      <c r="AE22" s="61"/>
      <c r="AF22" s="62"/>
      <c r="AG22" s="62"/>
      <c r="AH22" s="362"/>
      <c r="AI22" s="95">
        <f t="shared" si="1"/>
        <v>44</v>
      </c>
      <c r="AJ22" s="362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80" t="s">
        <v>65</v>
      </c>
      <c r="C23" s="402"/>
      <c r="D23" s="416"/>
      <c r="E23" s="101"/>
      <c r="F23" s="101"/>
      <c r="G23" s="48"/>
      <c r="H23" s="79"/>
      <c r="I23" s="102"/>
      <c r="J23" s="100"/>
      <c r="K23" s="106"/>
      <c r="L23" s="117"/>
      <c r="M23" s="118"/>
      <c r="N23" s="152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355"/>
      <c r="AF23" s="35"/>
      <c r="AG23" s="35"/>
      <c r="AH23" s="361"/>
      <c r="AI23" s="169"/>
      <c r="AJ23" s="361"/>
      <c r="AK23" s="87"/>
      <c r="AL23" s="88"/>
    </row>
    <row r="24" spans="2:38" ht="11.25" customHeight="1" x14ac:dyDescent="0.25">
      <c r="B24" s="481"/>
      <c r="C24" s="403"/>
      <c r="D24" s="417"/>
      <c r="E24" s="51"/>
      <c r="F24" s="51"/>
      <c r="G24" s="120"/>
      <c r="H24" s="121"/>
      <c r="I24" s="45"/>
      <c r="J24" s="46"/>
      <c r="K24" s="47"/>
      <c r="L24" s="53"/>
      <c r="M24" s="54"/>
      <c r="N24" s="111"/>
      <c r="O24" s="111"/>
      <c r="P24" s="53"/>
      <c r="Q24" s="54"/>
      <c r="R24" s="316"/>
      <c r="S24" s="367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353"/>
      <c r="AI24" s="128"/>
      <c r="AJ24" s="353"/>
      <c r="AK24" s="129"/>
      <c r="AL24" s="104"/>
    </row>
    <row r="25" spans="2:38" ht="15.75" customHeight="1" x14ac:dyDescent="0.25">
      <c r="B25" s="414" t="s">
        <v>72</v>
      </c>
      <c r="C25" s="402">
        <v>5</v>
      </c>
      <c r="D25" s="416">
        <v>864.16</v>
      </c>
      <c r="E25" s="420">
        <v>679.08</v>
      </c>
      <c r="F25" s="421"/>
      <c r="G25" s="426">
        <v>679.08</v>
      </c>
      <c r="H25" s="427"/>
      <c r="I25" s="430">
        <v>185.08</v>
      </c>
      <c r="J25" s="431"/>
      <c r="K25" s="72"/>
      <c r="L25" s="424">
        <v>185.08</v>
      </c>
      <c r="M25" s="425"/>
      <c r="N25" s="73"/>
      <c r="O25" s="74"/>
      <c r="P25" s="75"/>
      <c r="Q25" s="76"/>
      <c r="R25" s="315"/>
      <c r="S25" s="209"/>
      <c r="T25" s="75"/>
      <c r="U25" s="76"/>
      <c r="V25" s="151"/>
      <c r="W25" s="345"/>
      <c r="X25" s="48"/>
      <c r="Y25" s="80"/>
      <c r="Z25" s="49"/>
      <c r="AA25" s="68"/>
      <c r="AB25" s="158"/>
      <c r="AC25" s="80"/>
      <c r="AD25" s="49"/>
      <c r="AE25" s="355"/>
      <c r="AF25" s="35"/>
      <c r="AG25" s="35"/>
      <c r="AH25" s="361"/>
      <c r="AI25" s="86">
        <f t="shared" si="1"/>
        <v>864.16000000000008</v>
      </c>
      <c r="AJ25" s="363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84"/>
      <c r="C26" s="403"/>
      <c r="D26" s="417"/>
      <c r="E26" s="410"/>
      <c r="F26" s="411"/>
      <c r="G26" s="412"/>
      <c r="H26" s="413"/>
      <c r="I26" s="422"/>
      <c r="J26" s="423"/>
      <c r="K26" s="51"/>
      <c r="L26" s="418"/>
      <c r="M26" s="419"/>
      <c r="N26" s="50"/>
      <c r="O26" s="51"/>
      <c r="P26" s="53"/>
      <c r="Q26" s="54"/>
      <c r="R26" s="316"/>
      <c r="S26" s="367"/>
      <c r="T26" s="53"/>
      <c r="U26" s="54"/>
      <c r="V26" s="110"/>
      <c r="W26" s="111"/>
      <c r="X26" s="51"/>
      <c r="Y26" s="53"/>
      <c r="Z26" s="54"/>
      <c r="AA26" s="110"/>
      <c r="AB26" s="111"/>
      <c r="AC26" s="123"/>
      <c r="AD26" s="124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14" t="s">
        <v>73</v>
      </c>
      <c r="C27" s="402">
        <v>104</v>
      </c>
      <c r="D27" s="41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89"/>
      <c r="O27" s="421"/>
      <c r="P27" s="35"/>
      <c r="Q27" s="361"/>
      <c r="R27" s="464">
        <v>7512.04</v>
      </c>
      <c r="S27" s="465"/>
      <c r="T27" s="424">
        <v>7512.04</v>
      </c>
      <c r="U27" s="425"/>
      <c r="V27" s="430">
        <v>5000</v>
      </c>
      <c r="W27" s="431"/>
      <c r="X27" s="101"/>
      <c r="Y27" s="426">
        <v>5000</v>
      </c>
      <c r="Z27" s="427"/>
      <c r="AA27" s="420">
        <v>7364.92</v>
      </c>
      <c r="AB27" s="421"/>
      <c r="AC27" s="505"/>
      <c r="AD27" s="50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12512.04</v>
      </c>
      <c r="AL27" s="88">
        <f t="shared" ref="AL27" si="11">SUM(D27-AK27)</f>
        <v>7364.9199999999983</v>
      </c>
    </row>
    <row r="28" spans="2:38" ht="15.75" x14ac:dyDescent="0.25">
      <c r="B28" s="415"/>
      <c r="C28" s="403"/>
      <c r="D28" s="417"/>
      <c r="E28" s="211"/>
      <c r="F28" s="212"/>
      <c r="G28" s="229"/>
      <c r="H28" s="230"/>
      <c r="I28" s="45"/>
      <c r="J28" s="50"/>
      <c r="K28" s="51"/>
      <c r="L28" s="212"/>
      <c r="M28" s="357"/>
      <c r="N28" s="477"/>
      <c r="O28" s="423"/>
      <c r="P28" s="56"/>
      <c r="Q28" s="359"/>
      <c r="R28" s="549">
        <v>41</v>
      </c>
      <c r="S28" s="550"/>
      <c r="T28" s="428"/>
      <c r="U28" s="429"/>
      <c r="V28" s="422">
        <v>37</v>
      </c>
      <c r="W28" s="423"/>
      <c r="X28" s="51"/>
      <c r="Y28" s="428"/>
      <c r="Z28" s="429"/>
      <c r="AA28" s="422">
        <v>26</v>
      </c>
      <c r="AB28" s="423"/>
      <c r="AC28" s="498"/>
      <c r="AD28" s="49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84" t="s">
        <v>74</v>
      </c>
      <c r="C29" s="402">
        <v>264</v>
      </c>
      <c r="D29" s="416">
        <v>37871.1</v>
      </c>
      <c r="E29" s="406">
        <v>3305.36</v>
      </c>
      <c r="F29" s="407"/>
      <c r="G29" s="408">
        <v>3305.36</v>
      </c>
      <c r="H29" s="409"/>
      <c r="I29" s="420">
        <v>2938.9</v>
      </c>
      <c r="J29" s="421"/>
      <c r="K29" s="101"/>
      <c r="L29" s="408">
        <v>2938.9</v>
      </c>
      <c r="M29" s="409"/>
      <c r="N29" s="489">
        <v>4949.3599999999997</v>
      </c>
      <c r="O29" s="421"/>
      <c r="P29" s="426">
        <v>4949.3599999999997</v>
      </c>
      <c r="Q29" s="427"/>
      <c r="R29" s="464">
        <v>17967.46</v>
      </c>
      <c r="S29" s="465"/>
      <c r="T29" s="426">
        <v>17967.46</v>
      </c>
      <c r="U29" s="427"/>
      <c r="V29" s="420">
        <v>5000</v>
      </c>
      <c r="W29" s="421"/>
      <c r="X29" s="101"/>
      <c r="Y29" s="426">
        <v>5000</v>
      </c>
      <c r="Z29" s="427"/>
      <c r="AA29" s="420">
        <v>3710.02</v>
      </c>
      <c r="AB29" s="421"/>
      <c r="AC29" s="505"/>
      <c r="AD29" s="506"/>
      <c r="AE29" s="225"/>
      <c r="AF29" s="226"/>
      <c r="AG29" s="226"/>
      <c r="AH29" s="227"/>
      <c r="AI29" s="228">
        <f t="shared" si="1"/>
        <v>37871.1</v>
      </c>
      <c r="AJ29" s="227">
        <f>SUM(D29-AI29)</f>
        <v>0</v>
      </c>
      <c r="AK29" s="87">
        <f t="shared" si="0"/>
        <v>34161.08</v>
      </c>
      <c r="AL29" s="88">
        <f t="shared" ref="AL29" si="13">SUM(D29-AK29)</f>
        <v>3710.0199999999968</v>
      </c>
    </row>
    <row r="30" spans="2:38" ht="15.75" x14ac:dyDescent="0.25">
      <c r="B30" s="415"/>
      <c r="C30" s="403"/>
      <c r="D30" s="417"/>
      <c r="E30" s="410"/>
      <c r="F30" s="411"/>
      <c r="G30" s="412"/>
      <c r="H30" s="413"/>
      <c r="I30" s="422"/>
      <c r="J30" s="423"/>
      <c r="K30" s="51"/>
      <c r="L30" s="418"/>
      <c r="M30" s="419"/>
      <c r="N30" s="477">
        <v>47</v>
      </c>
      <c r="O30" s="423"/>
      <c r="P30" s="56"/>
      <c r="Q30" s="359"/>
      <c r="R30" s="549">
        <v>47</v>
      </c>
      <c r="S30" s="550"/>
      <c r="T30" s="176"/>
      <c r="U30" s="54"/>
      <c r="V30" s="422">
        <v>47</v>
      </c>
      <c r="W30" s="423"/>
      <c r="X30" s="51"/>
      <c r="Y30" s="428"/>
      <c r="Z30" s="429"/>
      <c r="AA30" s="422">
        <v>47</v>
      </c>
      <c r="AB30" s="423"/>
      <c r="AC30" s="498"/>
      <c r="AD30" s="49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14" t="s">
        <v>75</v>
      </c>
      <c r="C31" s="402">
        <v>143</v>
      </c>
      <c r="D31" s="416">
        <v>44553.279999999999</v>
      </c>
      <c r="E31" s="220"/>
      <c r="F31" s="221"/>
      <c r="G31" s="222"/>
      <c r="H31" s="223"/>
      <c r="I31" s="420">
        <v>15597.66</v>
      </c>
      <c r="J31" s="421"/>
      <c r="K31" s="101"/>
      <c r="L31" s="408">
        <v>15597.66</v>
      </c>
      <c r="M31" s="409"/>
      <c r="N31" s="489">
        <v>16410.919999999998</v>
      </c>
      <c r="O31" s="421"/>
      <c r="P31" s="426">
        <v>16410.919999999998</v>
      </c>
      <c r="Q31" s="427"/>
      <c r="R31" s="464">
        <v>10095.48</v>
      </c>
      <c r="S31" s="465"/>
      <c r="T31" s="426">
        <v>10095.48</v>
      </c>
      <c r="U31" s="427"/>
      <c r="V31" s="420">
        <v>2000</v>
      </c>
      <c r="W31" s="421"/>
      <c r="X31" s="101"/>
      <c r="Y31" s="426">
        <v>2000</v>
      </c>
      <c r="Z31" s="427"/>
      <c r="AA31" s="420">
        <v>449.22</v>
      </c>
      <c r="AB31" s="421"/>
      <c r="AC31" s="233"/>
      <c r="AD31" s="356"/>
      <c r="AE31" s="225"/>
      <c r="AF31" s="226"/>
      <c r="AG31" s="226"/>
      <c r="AH31" s="227"/>
      <c r="AI31" s="228">
        <f t="shared" si="1"/>
        <v>44553.279999999999</v>
      </c>
      <c r="AJ31" s="227">
        <f>SUM(D31-AI31)</f>
        <v>0</v>
      </c>
      <c r="AK31" s="87">
        <f t="shared" si="0"/>
        <v>44104.06</v>
      </c>
      <c r="AL31" s="88">
        <f t="shared" ref="AL31" si="15">SUM(D31-AK31)</f>
        <v>449.22000000000116</v>
      </c>
    </row>
    <row r="32" spans="2:38" ht="15.75" x14ac:dyDescent="0.25">
      <c r="B32" s="415"/>
      <c r="C32" s="403"/>
      <c r="D32" s="417"/>
      <c r="E32" s="211"/>
      <c r="F32" s="212"/>
      <c r="G32" s="229"/>
      <c r="H32" s="230"/>
      <c r="I32" s="422"/>
      <c r="J32" s="423"/>
      <c r="K32" s="51"/>
      <c r="L32" s="418"/>
      <c r="M32" s="419"/>
      <c r="N32" s="477">
        <v>16</v>
      </c>
      <c r="O32" s="423"/>
      <c r="P32" s="53"/>
      <c r="Q32" s="54"/>
      <c r="R32" s="549">
        <v>15</v>
      </c>
      <c r="S32" s="550"/>
      <c r="T32" s="428"/>
      <c r="U32" s="429"/>
      <c r="V32" s="422">
        <v>16</v>
      </c>
      <c r="W32" s="423"/>
      <c r="X32" s="51"/>
      <c r="Y32" s="56"/>
      <c r="Z32" s="359"/>
      <c r="AA32" s="422">
        <v>15</v>
      </c>
      <c r="AB32" s="423"/>
      <c r="AC32" s="126"/>
      <c r="AD32" s="353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84" t="s">
        <v>76</v>
      </c>
      <c r="C33" s="402">
        <v>423</v>
      </c>
      <c r="D33" s="41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89">
        <v>6571.1</v>
      </c>
      <c r="O33" s="421"/>
      <c r="P33" s="426">
        <v>6571.1</v>
      </c>
      <c r="Q33" s="427"/>
      <c r="R33" s="464">
        <v>15164.9</v>
      </c>
      <c r="S33" s="465"/>
      <c r="T33" s="426">
        <v>15164.9</v>
      </c>
      <c r="U33" s="427"/>
      <c r="V33" s="420">
        <v>10000</v>
      </c>
      <c r="W33" s="421"/>
      <c r="X33" s="101"/>
      <c r="Y33" s="426">
        <v>10000</v>
      </c>
      <c r="Z33" s="427"/>
      <c r="AA33" s="420">
        <v>15000</v>
      </c>
      <c r="AB33" s="421"/>
      <c r="AC33" s="137"/>
      <c r="AD33" s="356"/>
      <c r="AE33" s="225"/>
      <c r="AF33" s="226"/>
      <c r="AG33" s="226"/>
      <c r="AH33" s="227"/>
      <c r="AI33" s="228">
        <f t="shared" si="1"/>
        <v>46736</v>
      </c>
      <c r="AJ33" s="227">
        <f>SUM(D33-AI33)</f>
        <v>27588.600000000006</v>
      </c>
      <c r="AK33" s="87">
        <f t="shared" si="0"/>
        <v>31736</v>
      </c>
      <c r="AL33" s="88">
        <f t="shared" ref="AL33" si="17">SUM(D33-AK33)</f>
        <v>42588.600000000006</v>
      </c>
    </row>
    <row r="34" spans="2:38" ht="15.75" x14ac:dyDescent="0.25">
      <c r="B34" s="415"/>
      <c r="C34" s="403"/>
      <c r="D34" s="417"/>
      <c r="E34" s="211"/>
      <c r="F34" s="212"/>
      <c r="G34" s="229"/>
      <c r="H34" s="230"/>
      <c r="I34" s="45"/>
      <c r="J34" s="50"/>
      <c r="K34" s="51"/>
      <c r="L34" s="212"/>
      <c r="M34" s="357"/>
      <c r="N34" s="477">
        <v>28</v>
      </c>
      <c r="O34" s="423"/>
      <c r="P34" s="53"/>
      <c r="Q34" s="54"/>
      <c r="R34" s="549">
        <v>39</v>
      </c>
      <c r="S34" s="550"/>
      <c r="T34" s="428"/>
      <c r="U34" s="429"/>
      <c r="V34" s="422">
        <v>56</v>
      </c>
      <c r="W34" s="423"/>
      <c r="X34" s="51"/>
      <c r="Y34" s="56"/>
      <c r="Z34" s="359"/>
      <c r="AA34" s="422">
        <v>84</v>
      </c>
      <c r="AB34" s="423"/>
      <c r="AC34" s="126"/>
      <c r="AD34" s="353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14" t="s">
        <v>77</v>
      </c>
      <c r="C35" s="402">
        <v>47</v>
      </c>
      <c r="D35" s="416">
        <v>20852.599999999999</v>
      </c>
      <c r="E35" s="406">
        <v>2871.91</v>
      </c>
      <c r="F35" s="407"/>
      <c r="G35" s="408">
        <v>2871.91</v>
      </c>
      <c r="H35" s="409"/>
      <c r="I35" s="420">
        <v>1238.24</v>
      </c>
      <c r="J35" s="421"/>
      <c r="K35" s="101"/>
      <c r="L35" s="408">
        <v>1238.24</v>
      </c>
      <c r="M35" s="409"/>
      <c r="N35" s="489">
        <v>4694.13</v>
      </c>
      <c r="O35" s="421"/>
      <c r="P35" s="426">
        <v>4694.13</v>
      </c>
      <c r="Q35" s="427"/>
      <c r="R35" s="464">
        <v>2416.08</v>
      </c>
      <c r="S35" s="465"/>
      <c r="T35" s="426">
        <v>2416.08</v>
      </c>
      <c r="U35" s="427"/>
      <c r="V35" s="420">
        <v>1500</v>
      </c>
      <c r="W35" s="421"/>
      <c r="X35" s="101"/>
      <c r="Y35" s="426">
        <v>1500</v>
      </c>
      <c r="Z35" s="427"/>
      <c r="AA35" s="420">
        <v>1500</v>
      </c>
      <c r="AB35" s="421"/>
      <c r="AC35" s="137"/>
      <c r="AD35" s="356"/>
      <c r="AE35" s="225"/>
      <c r="AF35" s="226"/>
      <c r="AG35" s="226"/>
      <c r="AH35" s="227"/>
      <c r="AI35" s="228">
        <f t="shared" si="1"/>
        <v>14220.359999999999</v>
      </c>
      <c r="AJ35" s="140">
        <f>SUM(D35-AI35)</f>
        <v>6632.24</v>
      </c>
      <c r="AK35" s="87">
        <f t="shared" si="0"/>
        <v>12720.359999999999</v>
      </c>
      <c r="AL35" s="88">
        <f t="shared" ref="AL35" si="19">SUM(D35-AK35)</f>
        <v>8132.24</v>
      </c>
    </row>
    <row r="36" spans="2:38" ht="15.75" x14ac:dyDescent="0.25">
      <c r="B36" s="415"/>
      <c r="C36" s="403"/>
      <c r="D36" s="417"/>
      <c r="E36" s="410"/>
      <c r="F36" s="411"/>
      <c r="G36" s="412"/>
      <c r="H36" s="413"/>
      <c r="I36" s="422"/>
      <c r="J36" s="423"/>
      <c r="K36" s="51"/>
      <c r="L36" s="418"/>
      <c r="M36" s="419"/>
      <c r="N36" s="477">
        <v>3</v>
      </c>
      <c r="O36" s="423"/>
      <c r="P36" s="56"/>
      <c r="Q36" s="359"/>
      <c r="R36" s="549">
        <v>3</v>
      </c>
      <c r="S36" s="550"/>
      <c r="T36" s="364"/>
      <c r="U36" s="359"/>
      <c r="V36" s="422">
        <v>4</v>
      </c>
      <c r="W36" s="423"/>
      <c r="X36" s="51"/>
      <c r="Y36" s="358"/>
      <c r="Z36" s="359"/>
      <c r="AA36" s="422">
        <v>3</v>
      </c>
      <c r="AB36" s="423"/>
      <c r="AC36" s="126"/>
      <c r="AD36" s="353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14" t="s">
        <v>78</v>
      </c>
      <c r="C37" s="402">
        <v>156</v>
      </c>
      <c r="D37" s="41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361"/>
      <c r="R37" s="319"/>
      <c r="S37" s="320"/>
      <c r="T37" s="35"/>
      <c r="U37" s="361"/>
      <c r="V37" s="232"/>
      <c r="W37" s="101"/>
      <c r="X37" s="101"/>
      <c r="Y37" s="35"/>
      <c r="Z37" s="361"/>
      <c r="AA37" s="68"/>
      <c r="AB37" s="158"/>
      <c r="AC37" s="347"/>
      <c r="AD37" s="135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15"/>
      <c r="C38" s="403"/>
      <c r="D38" s="417"/>
      <c r="E38" s="211"/>
      <c r="F38" s="212"/>
      <c r="G38" s="229"/>
      <c r="H38" s="230"/>
      <c r="I38" s="45"/>
      <c r="J38" s="50"/>
      <c r="K38" s="51"/>
      <c r="L38" s="212"/>
      <c r="M38" s="357"/>
      <c r="N38" s="50"/>
      <c r="O38" s="51"/>
      <c r="P38" s="56"/>
      <c r="Q38" s="359"/>
      <c r="R38" s="312"/>
      <c r="S38" s="313"/>
      <c r="T38" s="56"/>
      <c r="U38" s="359"/>
      <c r="V38" s="94"/>
      <c r="W38" s="51"/>
      <c r="X38" s="51"/>
      <c r="Y38" s="56"/>
      <c r="Z38" s="359"/>
      <c r="AA38" s="110"/>
      <c r="AB38" s="111"/>
      <c r="AC38" s="123"/>
      <c r="AD38" s="124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80" t="s">
        <v>79</v>
      </c>
      <c r="C39" s="402"/>
      <c r="D39" s="41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361"/>
      <c r="R39" s="319"/>
      <c r="S39" s="320"/>
      <c r="T39" s="35"/>
      <c r="U39" s="361"/>
      <c r="V39" s="232"/>
      <c r="W39" s="101"/>
      <c r="X39" s="101"/>
      <c r="Y39" s="35"/>
      <c r="Z39" s="361"/>
      <c r="AA39" s="151"/>
      <c r="AB39" s="152"/>
      <c r="AC39" s="347"/>
      <c r="AD39" s="346"/>
      <c r="AE39" s="350"/>
      <c r="AF39" s="348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81"/>
      <c r="C40" s="403"/>
      <c r="D40" s="417"/>
      <c r="E40" s="211"/>
      <c r="F40" s="212"/>
      <c r="G40" s="213"/>
      <c r="H40" s="241"/>
      <c r="I40" s="45"/>
      <c r="J40" s="50"/>
      <c r="K40" s="51"/>
      <c r="L40" s="212"/>
      <c r="M40" s="357"/>
      <c r="N40" s="50"/>
      <c r="O40" s="51"/>
      <c r="P40" s="56"/>
      <c r="Q40" s="359"/>
      <c r="R40" s="312"/>
      <c r="S40" s="313"/>
      <c r="T40" s="56"/>
      <c r="U40" s="359"/>
      <c r="V40" s="94"/>
      <c r="W40" s="51"/>
      <c r="X40" s="51"/>
      <c r="Y40" s="56"/>
      <c r="Z40" s="359"/>
      <c r="AA40" s="110"/>
      <c r="AB40" s="111"/>
      <c r="AC40" s="123"/>
      <c r="AD40" s="124"/>
      <c r="AE40" s="219"/>
      <c r="AF40" s="349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14" t="s">
        <v>92</v>
      </c>
      <c r="C41" s="402"/>
      <c r="D41" s="416">
        <v>88812.09</v>
      </c>
      <c r="E41" s="406">
        <v>12015.65</v>
      </c>
      <c r="F41" s="407"/>
      <c r="G41" s="408">
        <v>12015.65</v>
      </c>
      <c r="H41" s="409"/>
      <c r="I41" s="420">
        <v>35176.01</v>
      </c>
      <c r="J41" s="421"/>
      <c r="K41" s="97"/>
      <c r="L41" s="408">
        <v>35176.01</v>
      </c>
      <c r="M41" s="409"/>
      <c r="N41" s="489">
        <v>14914.36</v>
      </c>
      <c r="O41" s="421"/>
      <c r="P41" s="426">
        <v>14914.36</v>
      </c>
      <c r="Q41" s="427"/>
      <c r="R41" s="321"/>
      <c r="S41" s="322"/>
      <c r="T41" s="145"/>
      <c r="U41" s="360"/>
      <c r="V41" s="248"/>
      <c r="W41" s="97"/>
      <c r="X41" s="97"/>
      <c r="Y41" s="145"/>
      <c r="Z41" s="360"/>
      <c r="AA41" s="68"/>
      <c r="AB41" s="69"/>
      <c r="AC41" s="233"/>
      <c r="AD41" s="354"/>
      <c r="AE41" s="250"/>
      <c r="AF41" s="251"/>
      <c r="AG41" s="251"/>
      <c r="AH41" s="252"/>
      <c r="AI41" s="228">
        <f t="shared" si="1"/>
        <v>62106.020000000004</v>
      </c>
      <c r="AJ41" s="227">
        <f>SUM(D41-AI41)</f>
        <v>26706.069999999992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15"/>
      <c r="C42" s="403"/>
      <c r="D42" s="417"/>
      <c r="E42" s="410"/>
      <c r="F42" s="411"/>
      <c r="G42" s="412"/>
      <c r="H42" s="413"/>
      <c r="I42" s="422"/>
      <c r="J42" s="423"/>
      <c r="K42" s="51"/>
      <c r="L42" s="212"/>
      <c r="M42" s="357"/>
      <c r="N42" s="50"/>
      <c r="O42" s="51"/>
      <c r="P42" s="56"/>
      <c r="Q42" s="359"/>
      <c r="R42" s="312"/>
      <c r="S42" s="313"/>
      <c r="T42" s="56"/>
      <c r="U42" s="359"/>
      <c r="V42" s="94"/>
      <c r="W42" s="51"/>
      <c r="X42" s="51"/>
      <c r="Y42" s="56"/>
      <c r="Z42" s="359"/>
      <c r="AA42" s="45"/>
      <c r="AB42" s="122"/>
      <c r="AC42" s="126"/>
      <c r="AD42" s="353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14" t="s">
        <v>82</v>
      </c>
      <c r="C43" s="402"/>
      <c r="D43" s="416">
        <v>53920.07</v>
      </c>
      <c r="E43" s="220"/>
      <c r="F43" s="221"/>
      <c r="G43" s="222"/>
      <c r="H43" s="223"/>
      <c r="I43" s="420">
        <v>1767.27</v>
      </c>
      <c r="J43" s="421"/>
      <c r="K43" s="101"/>
      <c r="L43" s="408">
        <v>1767.27</v>
      </c>
      <c r="M43" s="409"/>
      <c r="N43" s="489">
        <v>13143.62</v>
      </c>
      <c r="O43" s="421"/>
      <c r="P43" s="426">
        <v>13143.62</v>
      </c>
      <c r="Q43" s="427"/>
      <c r="R43" s="464"/>
      <c r="S43" s="465"/>
      <c r="T43" s="35"/>
      <c r="U43" s="361"/>
      <c r="V43" s="420">
        <v>5000</v>
      </c>
      <c r="W43" s="421"/>
      <c r="X43" s="101"/>
      <c r="Y43" s="426">
        <v>2000</v>
      </c>
      <c r="Z43" s="427"/>
      <c r="AA43" s="102"/>
      <c r="AB43" s="11"/>
      <c r="AC43" s="137"/>
      <c r="AD43" s="356"/>
      <c r="AE43" s="225"/>
      <c r="AF43" s="226"/>
      <c r="AG43" s="226"/>
      <c r="AH43" s="227"/>
      <c r="AI43" s="228">
        <f t="shared" si="1"/>
        <v>19910.89</v>
      </c>
      <c r="AJ43" s="227">
        <f t="shared" ref="AJ43" si="25">SUM(D43-AI43)</f>
        <v>34009.18</v>
      </c>
      <c r="AK43" s="87">
        <f t="shared" si="0"/>
        <v>16910.89</v>
      </c>
      <c r="AL43" s="88">
        <f t="shared" ref="AL43" si="26">SUM(D43-AK43)</f>
        <v>37009.18</v>
      </c>
    </row>
    <row r="44" spans="2:38" ht="15.75" x14ac:dyDescent="0.25">
      <c r="B44" s="415"/>
      <c r="C44" s="403"/>
      <c r="D44" s="417"/>
      <c r="E44" s="211"/>
      <c r="F44" s="212"/>
      <c r="G44" s="229"/>
      <c r="H44" s="230"/>
      <c r="I44" s="45"/>
      <c r="J44" s="50"/>
      <c r="K44" s="51"/>
      <c r="L44" s="212"/>
      <c r="M44" s="357"/>
      <c r="N44" s="50"/>
      <c r="O44" s="51"/>
      <c r="P44" s="56"/>
      <c r="Q44" s="359"/>
      <c r="R44" s="312"/>
      <c r="S44" s="313"/>
      <c r="T44" s="56"/>
      <c r="U44" s="359"/>
      <c r="V44" s="94"/>
      <c r="W44" s="51"/>
      <c r="X44" s="51"/>
      <c r="Y44" s="56"/>
      <c r="Z44" s="359"/>
      <c r="AA44" s="45"/>
      <c r="AB44" s="122"/>
      <c r="AC44" s="126"/>
      <c r="AD44" s="353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14" t="s">
        <v>83</v>
      </c>
      <c r="C45" s="402"/>
      <c r="D45" s="41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89">
        <v>53268.3</v>
      </c>
      <c r="O45" s="421"/>
      <c r="P45" s="426">
        <v>53268.3</v>
      </c>
      <c r="Q45" s="427"/>
      <c r="R45" s="464">
        <v>12201.86</v>
      </c>
      <c r="S45" s="465"/>
      <c r="T45" s="426">
        <v>12201.86</v>
      </c>
      <c r="U45" s="427"/>
      <c r="V45" s="420">
        <v>10000</v>
      </c>
      <c r="W45" s="421"/>
      <c r="X45" s="101"/>
      <c r="Y45" s="426">
        <v>8000</v>
      </c>
      <c r="Z45" s="427"/>
      <c r="AA45" s="420">
        <v>15000</v>
      </c>
      <c r="AB45" s="421"/>
      <c r="AC45" s="137"/>
      <c r="AD45" s="356"/>
      <c r="AE45" s="225"/>
      <c r="AF45" s="226"/>
      <c r="AG45" s="226"/>
      <c r="AH45" s="227"/>
      <c r="AI45" s="228">
        <f t="shared" si="1"/>
        <v>90470.16</v>
      </c>
      <c r="AJ45" s="227">
        <f t="shared" ref="AJ45" si="29">SUM(D45-AI45)</f>
        <v>56458.419999999984</v>
      </c>
      <c r="AK45" s="87">
        <f t="shared" si="0"/>
        <v>73470.16</v>
      </c>
      <c r="AL45" s="88">
        <f t="shared" ref="AL45" si="30">SUM(D45-AK45)</f>
        <v>73458.419999999984</v>
      </c>
    </row>
    <row r="46" spans="2:38" ht="15.75" x14ac:dyDescent="0.25">
      <c r="B46" s="415"/>
      <c r="C46" s="403"/>
      <c r="D46" s="417"/>
      <c r="E46" s="211"/>
      <c r="F46" s="212"/>
      <c r="G46" s="229"/>
      <c r="H46" s="230"/>
      <c r="I46" s="45"/>
      <c r="J46" s="50"/>
      <c r="K46" s="51"/>
      <c r="L46" s="212"/>
      <c r="M46" s="357"/>
      <c r="N46" s="50"/>
      <c r="O46" s="51"/>
      <c r="P46" s="56"/>
      <c r="Q46" s="359"/>
      <c r="R46" s="312"/>
      <c r="S46" s="313"/>
      <c r="T46" s="56"/>
      <c r="U46" s="359"/>
      <c r="V46" s="94"/>
      <c r="W46" s="51"/>
      <c r="X46" s="51"/>
      <c r="Y46" s="56"/>
      <c r="Z46" s="359"/>
      <c r="AA46" s="45"/>
      <c r="AB46" s="122"/>
      <c r="AC46" s="126"/>
      <c r="AD46" s="353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17" t="s">
        <v>85</v>
      </c>
      <c r="C47" s="402"/>
      <c r="D47" s="41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360"/>
      <c r="R47" s="321"/>
      <c r="S47" s="322"/>
      <c r="T47" s="145"/>
      <c r="U47" s="360"/>
      <c r="V47" s="420">
        <v>9938.3700000000008</v>
      </c>
      <c r="W47" s="421"/>
      <c r="X47" s="97"/>
      <c r="Y47" s="145"/>
      <c r="Z47" s="360"/>
      <c r="AA47" s="96"/>
      <c r="AB47" s="298"/>
      <c r="AC47" s="233"/>
      <c r="AD47" s="354"/>
      <c r="AE47" s="250"/>
      <c r="AF47" s="251"/>
      <c r="AG47" s="251"/>
      <c r="AH47" s="252"/>
      <c r="AI47" s="299">
        <f t="shared" si="1"/>
        <v>9938.3700000000008</v>
      </c>
      <c r="AJ47" s="252">
        <f t="shared" ref="AJ47" si="33">SUM(D47-AI47)</f>
        <v>0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18"/>
      <c r="C48" s="403"/>
      <c r="D48" s="417"/>
      <c r="E48" s="211"/>
      <c r="F48" s="212"/>
      <c r="G48" s="229"/>
      <c r="H48" s="230"/>
      <c r="I48" s="45"/>
      <c r="J48" s="50"/>
      <c r="K48" s="51"/>
      <c r="L48" s="212"/>
      <c r="M48" s="357"/>
      <c r="N48" s="50"/>
      <c r="O48" s="51"/>
      <c r="P48" s="56"/>
      <c r="Q48" s="359"/>
      <c r="R48" s="312"/>
      <c r="S48" s="313"/>
      <c r="T48" s="56"/>
      <c r="U48" s="359"/>
      <c r="V48" s="94"/>
      <c r="W48" s="51"/>
      <c r="X48" s="51"/>
      <c r="Y48" s="56"/>
      <c r="Z48" s="359"/>
      <c r="AA48" s="45"/>
      <c r="AB48" s="122"/>
      <c r="AC48" s="126"/>
      <c r="AD48" s="353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19" t="s">
        <v>86</v>
      </c>
      <c r="C49" s="402"/>
      <c r="D49" s="41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361"/>
      <c r="R49" s="319"/>
      <c r="S49" s="320"/>
      <c r="T49" s="35"/>
      <c r="U49" s="361"/>
      <c r="V49" s="232"/>
      <c r="W49" s="101"/>
      <c r="X49" s="101"/>
      <c r="Y49" s="35"/>
      <c r="Z49" s="361"/>
      <c r="AA49" s="102"/>
      <c r="AB49" s="11"/>
      <c r="AC49" s="137"/>
      <c r="AD49" s="356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20"/>
      <c r="C50" s="403"/>
      <c r="D50" s="417"/>
      <c r="E50" s="211"/>
      <c r="F50" s="212"/>
      <c r="G50" s="229"/>
      <c r="H50" s="230"/>
      <c r="I50" s="45"/>
      <c r="J50" s="50"/>
      <c r="K50" s="51"/>
      <c r="L50" s="212"/>
      <c r="M50" s="344"/>
      <c r="N50" s="50"/>
      <c r="O50" s="51"/>
      <c r="P50" s="56"/>
      <c r="Q50" s="359"/>
      <c r="R50" s="312"/>
      <c r="S50" s="313"/>
      <c r="T50" s="56"/>
      <c r="U50" s="359"/>
      <c r="V50" s="94"/>
      <c r="W50" s="51"/>
      <c r="X50" s="51"/>
      <c r="Y50" s="56"/>
      <c r="Z50" s="359"/>
      <c r="AA50" s="45"/>
      <c r="AB50" s="122"/>
      <c r="AC50" s="126"/>
      <c r="AD50" s="353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17" t="s">
        <v>87</v>
      </c>
      <c r="C51" s="521">
        <v>89</v>
      </c>
      <c r="D51" s="404">
        <v>37738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52"/>
      <c r="O51" s="75"/>
      <c r="P51" s="158"/>
      <c r="Q51" s="81"/>
      <c r="R51" s="464"/>
      <c r="S51" s="465"/>
      <c r="T51" s="35"/>
      <c r="U51" s="361"/>
      <c r="V51" s="420">
        <v>20000</v>
      </c>
      <c r="W51" s="421"/>
      <c r="X51" s="101"/>
      <c r="Y51" s="35"/>
      <c r="Z51" s="361"/>
      <c r="AA51" s="420">
        <v>17738</v>
      </c>
      <c r="AB51" s="421"/>
      <c r="AC51" s="137"/>
      <c r="AD51" s="356"/>
      <c r="AE51" s="225"/>
      <c r="AF51" s="226"/>
      <c r="AG51" s="226"/>
      <c r="AH51" s="227"/>
      <c r="AI51" s="228">
        <f t="shared" ref="AI51:AI56" si="37">SUM(E51+I51+N51+R51+V51+AA51+AE51)</f>
        <v>37738</v>
      </c>
      <c r="AJ51" s="227">
        <f t="shared" ref="AJ51" si="38">SUM(D51-AI51)</f>
        <v>0</v>
      </c>
      <c r="AK51" s="87">
        <f t="shared" ref="AK51:AK56" si="39">SUM(G51+L51+P51+T51+Y51+AC51+AG51)</f>
        <v>0</v>
      </c>
      <c r="AL51" s="88">
        <f t="shared" ref="AL51" si="40">SUM(D51-AK51)</f>
        <v>37738</v>
      </c>
    </row>
    <row r="52" spans="2:38" ht="15.75" x14ac:dyDescent="0.25">
      <c r="B52" s="518"/>
      <c r="C52" s="522"/>
      <c r="D52" s="405"/>
      <c r="E52" s="211"/>
      <c r="F52" s="212"/>
      <c r="G52" s="229"/>
      <c r="H52" s="230"/>
      <c r="I52" s="45"/>
      <c r="J52" s="50"/>
      <c r="K52" s="51"/>
      <c r="L52" s="212"/>
      <c r="M52" s="357"/>
      <c r="N52" s="111"/>
      <c r="O52" s="53"/>
      <c r="P52" s="352"/>
      <c r="Q52" s="359"/>
      <c r="R52" s="553"/>
      <c r="S52" s="554"/>
      <c r="T52" s="56"/>
      <c r="U52" s="359"/>
      <c r="V52" s="94"/>
      <c r="W52" s="51"/>
      <c r="X52" s="51"/>
      <c r="Y52" s="56"/>
      <c r="Z52" s="359"/>
      <c r="AA52" s="45"/>
      <c r="AB52" s="122"/>
      <c r="AC52" s="126"/>
      <c r="AD52" s="353"/>
      <c r="AE52" s="216"/>
      <c r="AF52" s="217"/>
      <c r="AG52" s="217"/>
      <c r="AH52" s="218"/>
      <c r="AI52" s="219">
        <f t="shared" si="37"/>
        <v>0</v>
      </c>
      <c r="AJ52" s="218">
        <f t="shared" ref="AJ52" si="41">SUM(C51-AI52)</f>
        <v>89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17" t="s">
        <v>88</v>
      </c>
      <c r="C53" s="402"/>
      <c r="D53" s="404">
        <v>72776.37</v>
      </c>
      <c r="E53" s="220"/>
      <c r="F53" s="221"/>
      <c r="G53" s="222"/>
      <c r="H53" s="223"/>
      <c r="I53" s="102"/>
      <c r="J53" s="109"/>
      <c r="K53" s="101"/>
      <c r="L53" s="221"/>
      <c r="M53" s="224"/>
      <c r="N53" s="345"/>
      <c r="O53" s="117"/>
      <c r="P53" s="69"/>
      <c r="Q53" s="81"/>
      <c r="R53" s="464"/>
      <c r="S53" s="465"/>
      <c r="T53" s="35"/>
      <c r="U53" s="361"/>
      <c r="V53" s="420">
        <v>50000</v>
      </c>
      <c r="W53" s="421"/>
      <c r="X53" s="101"/>
      <c r="Y53" s="35"/>
      <c r="Z53" s="361"/>
      <c r="AA53" s="420">
        <v>22776.37</v>
      </c>
      <c r="AB53" s="421"/>
      <c r="AC53" s="137"/>
      <c r="AD53" s="356"/>
      <c r="AE53" s="225"/>
      <c r="AF53" s="226"/>
      <c r="AG53" s="226"/>
      <c r="AH53" s="227"/>
      <c r="AI53" s="228">
        <f t="shared" si="37"/>
        <v>72776.37</v>
      </c>
      <c r="AJ53" s="227">
        <f t="shared" ref="AJ53" si="43">SUM(D53-AI53)</f>
        <v>0</v>
      </c>
      <c r="AK53" s="87">
        <f t="shared" si="39"/>
        <v>0</v>
      </c>
      <c r="AL53" s="88">
        <f t="shared" ref="AL53" si="44">SUM(D53-AK53)</f>
        <v>72776.37</v>
      </c>
    </row>
    <row r="54" spans="2:38" ht="15.75" x14ac:dyDescent="0.25">
      <c r="B54" s="518"/>
      <c r="C54" s="403"/>
      <c r="D54" s="405"/>
      <c r="E54" s="211"/>
      <c r="F54" s="212"/>
      <c r="G54" s="229"/>
      <c r="H54" s="230"/>
      <c r="I54" s="45"/>
      <c r="J54" s="50"/>
      <c r="K54" s="51"/>
      <c r="L54" s="212"/>
      <c r="M54" s="357"/>
      <c r="N54" s="50"/>
      <c r="O54" s="51"/>
      <c r="P54" s="352"/>
      <c r="Q54" s="359"/>
      <c r="R54" s="312"/>
      <c r="S54" s="313"/>
      <c r="T54" s="56"/>
      <c r="U54" s="359"/>
      <c r="V54" s="94"/>
      <c r="W54" s="51"/>
      <c r="X54" s="51"/>
      <c r="Y54" s="56"/>
      <c r="Z54" s="359"/>
      <c r="AA54" s="45"/>
      <c r="AB54" s="122"/>
      <c r="AC54" s="126"/>
      <c r="AD54" s="353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17" t="s">
        <v>89</v>
      </c>
      <c r="C55" s="402"/>
      <c r="D55" s="404">
        <v>31196.04</v>
      </c>
      <c r="E55" s="242"/>
      <c r="F55" s="243"/>
      <c r="G55" s="244"/>
      <c r="H55" s="245"/>
      <c r="I55" s="96"/>
      <c r="J55" s="73"/>
      <c r="K55" s="97"/>
      <c r="L55" s="243"/>
      <c r="M55" s="246"/>
      <c r="N55" s="69"/>
      <c r="O55" s="69"/>
      <c r="P55" s="145"/>
      <c r="Q55" s="360"/>
      <c r="R55" s="464"/>
      <c r="S55" s="465"/>
      <c r="T55" s="145"/>
      <c r="U55" s="360"/>
      <c r="V55" s="420">
        <v>10000</v>
      </c>
      <c r="W55" s="421"/>
      <c r="X55" s="97"/>
      <c r="Y55" s="145"/>
      <c r="Z55" s="360"/>
      <c r="AA55" s="420">
        <v>5000</v>
      </c>
      <c r="AB55" s="421"/>
      <c r="AC55" s="233"/>
      <c r="AD55" s="354"/>
      <c r="AE55" s="569">
        <v>5000</v>
      </c>
      <c r="AF55" s="570"/>
      <c r="AG55" s="251"/>
      <c r="AH55" s="252"/>
      <c r="AI55" s="299">
        <f t="shared" si="37"/>
        <v>20000</v>
      </c>
      <c r="AJ55" s="252">
        <f t="shared" ref="AJ55" si="47">SUM(D55-AI55)</f>
        <v>11196.04</v>
      </c>
      <c r="AK55" s="166">
        <f t="shared" si="39"/>
        <v>0</v>
      </c>
      <c r="AL55" s="167">
        <f t="shared" ref="AL55" si="48">SUM(D55-AK55)</f>
        <v>31196.04</v>
      </c>
    </row>
    <row r="56" spans="2:38" ht="15.75" x14ac:dyDescent="0.25">
      <c r="B56" s="518"/>
      <c r="C56" s="403"/>
      <c r="D56" s="405"/>
      <c r="E56" s="211"/>
      <c r="F56" s="212"/>
      <c r="G56" s="229"/>
      <c r="H56" s="230"/>
      <c r="I56" s="45"/>
      <c r="J56" s="50"/>
      <c r="K56" s="51"/>
      <c r="L56" s="212"/>
      <c r="M56" s="357"/>
      <c r="N56" s="50"/>
      <c r="O56" s="50"/>
      <c r="P56" s="56"/>
      <c r="Q56" s="359"/>
      <c r="R56" s="312"/>
      <c r="S56" s="313"/>
      <c r="T56" s="56"/>
      <c r="U56" s="359"/>
      <c r="V56" s="94"/>
      <c r="W56" s="51"/>
      <c r="X56" s="51"/>
      <c r="Y56" s="56"/>
      <c r="Z56" s="359"/>
      <c r="AA56" s="45"/>
      <c r="AB56" s="122"/>
      <c r="AC56" s="126"/>
      <c r="AD56" s="353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84" t="s">
        <v>90</v>
      </c>
      <c r="C57" s="472"/>
      <c r="D57" s="515">
        <v>14834.51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20">
        <v>2000</v>
      </c>
      <c r="AB57" s="421"/>
      <c r="AC57" s="59"/>
      <c r="AD57" s="60"/>
      <c r="AE57" s="551">
        <v>3000</v>
      </c>
      <c r="AF57" s="552"/>
      <c r="AG57" s="156"/>
      <c r="AH57" s="140"/>
      <c r="AI57" s="157">
        <f t="shared" si="1"/>
        <v>5000</v>
      </c>
      <c r="AJ57" s="140">
        <f>SUM(D57-AI57)</f>
        <v>9834.51</v>
      </c>
      <c r="AK57" s="87">
        <f t="shared" si="0"/>
        <v>0</v>
      </c>
      <c r="AL57" s="88">
        <f t="shared" ref="AL57" si="51">SUM(D57-AK57)</f>
        <v>14834.51</v>
      </c>
    </row>
    <row r="58" spans="2:38" ht="16.5" thickBot="1" x14ac:dyDescent="0.3">
      <c r="B58" s="513"/>
      <c r="C58" s="514"/>
      <c r="D58" s="51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33">
        <f>SUM(E12+E14+E16+E18+E20+E22+E24+E26+E28+E30+E32+E34+E36+E38+E40+E42+E52)</f>
        <v>0</v>
      </c>
      <c r="F59" s="534"/>
      <c r="G59" s="535">
        <f>SUM(G12+G14+G16+G18+G20+G22+G24+G26+G28+G30+G32+G34+G36+G38+G40+G42+G52)</f>
        <v>0</v>
      </c>
      <c r="H59" s="536"/>
      <c r="I59" s="533">
        <f>SUM(I12+I14+I16+I18+I20+I22+I24+I26+I28+I30+I32+I34+I36+I38+I40+I42+I52)</f>
        <v>0</v>
      </c>
      <c r="J59" s="534"/>
      <c r="K59" s="273"/>
      <c r="L59" s="535">
        <f>SUM(L12+L14+L16+L18+L20+L22+L24+L26+L28+L30+L32+L34+L36+L38+L40+L42+L52)</f>
        <v>0</v>
      </c>
      <c r="M59" s="536"/>
      <c r="N59" s="523">
        <f>SUM(N12+N14+N16+N18+N20+N22+N24+N26+N28+N30+N32+N34+N36+N38+N40+N42+N52)</f>
        <v>194</v>
      </c>
      <c r="O59" s="524"/>
      <c r="P59" s="525">
        <f>SUM(P12+P14+P16+P18+P20+P22+P24+P26+P28+P30+P32+P34+P36+P38+P40+P42+P52)</f>
        <v>0</v>
      </c>
      <c r="Q59" s="526"/>
      <c r="R59" s="523">
        <f>SUM(R12+R14+R16+R18+R20+R22+R24+R26+R28+R30+R32+R34+R36+R38+R40+R42+R52)</f>
        <v>245</v>
      </c>
      <c r="S59" s="524"/>
      <c r="T59" s="525">
        <f>SUM(T12+T14+T16+T18+T20+T22+T24+T26+T28+T30+T32+T34+T36+T38+T40+T42+T52)</f>
        <v>0</v>
      </c>
      <c r="U59" s="526"/>
      <c r="V59" s="533">
        <f>SUM(V12+V14+V16+V18+V20+V22+V24+V26+V28+V30+V32+V34+V36+V38+V40+V42+V52)</f>
        <v>260</v>
      </c>
      <c r="W59" s="534"/>
      <c r="X59" s="273"/>
      <c r="Y59" s="535">
        <f>SUM(Y12+Y14+Y16+Y18+Y20+Y22+Y24+Y26+Y28+Y30+Y32+Y34+Y36+Y38+Y40+Y42+Y52)</f>
        <v>0</v>
      </c>
      <c r="Z59" s="536"/>
      <c r="AA59" s="523">
        <f>SUM(AA12+AA14+AA16+AA18+AA20+AA22+AA24+AA26+AA28+AA30+AA32+AA34+AA36+AA38+AA40+AA42+AA52)</f>
        <v>275</v>
      </c>
      <c r="AB59" s="524"/>
      <c r="AC59" s="525">
        <f>SUM(AC12+AC14+AC16+AC18+AC20+AC22+AC24+AC26+AC28+AC30+AC32+AC34+AC36+AC38+AC40+AC42+AC52)</f>
        <v>0</v>
      </c>
      <c r="AD59" s="526"/>
      <c r="AE59" s="523">
        <f>SUM(AE12+AE14+AE16+AE18+AE20+AE22+AE24+AE26+AE28+AE30+AE32+AE34+AE36+AE38+AE40+AE42+AE52)</f>
        <v>0</v>
      </c>
      <c r="AF59" s="524"/>
      <c r="AG59" s="525">
        <f>SUM(AG12+AG14+AG16+AG18+AG20+AG22+AG24+AG26+AG28+AG30+AG32+AG34+AG36+AG38+AG40+AG42+AG52)</f>
        <v>0</v>
      </c>
      <c r="AH59" s="526"/>
      <c r="AI59" s="274">
        <f t="shared" si="1"/>
        <v>974</v>
      </c>
      <c r="AJ59" s="275">
        <f>SUM(C59-AI59)</f>
        <v>2945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27" t="s">
        <v>47</v>
      </c>
      <c r="C60" s="528"/>
      <c r="D60" s="278">
        <f>SUM(D11:D59)</f>
        <v>1183043.95</v>
      </c>
      <c r="E60" s="529">
        <f>E11+E13+E15+E17+E19+E21+E23+E25+E27+E29+E31+E33+E35+E37+E39+E41++E43+E45+E47+E51+E53+E55+E57</f>
        <v>22884.05</v>
      </c>
      <c r="F60" s="530"/>
      <c r="G60" s="531">
        <f>G11+G13+G15+G17+G19+G21+G23+G25+G27+G29+G31+G33+G35+G37+G39+G41+G43+G45+G47+G51+G53+G55+G57</f>
        <v>22884.05</v>
      </c>
      <c r="H60" s="532"/>
      <c r="I60" s="529">
        <f>I11+I13+I15+I17+I19+I21+I23+I25+I27+I29+I31+I33+I35+I37+I39+I41++I43+I45+I47+I51+I53+I55+I57</f>
        <v>69862.42</v>
      </c>
      <c r="J60" s="530"/>
      <c r="K60" s="279"/>
      <c r="L60" s="531">
        <f>L11+L13+L15+L17+L19+L21+L23+L25+L27+L29+L31+L33+L35+L37+L39+L41+L43+L45+L47+L51+L53+L55+L57</f>
        <v>69862.42</v>
      </c>
      <c r="M60" s="532"/>
      <c r="N60" s="529">
        <f>N11+N13+N15+N17+N19+N21+N23+N25+N27+N29+N31+N33+N35+N37+N39+N41++N43+N45+N47+N51+N53+N55+N57</f>
        <v>125739.9</v>
      </c>
      <c r="O60" s="530"/>
      <c r="P60" s="531">
        <f>P11+P13+P15+P17+P19+P21+P23+P25+P27+P29+P31+P33+P35+P37+P39+P41++P43+P45+P47+P51+P53+P55+P57</f>
        <v>125739.9</v>
      </c>
      <c r="Q60" s="532"/>
      <c r="R60" s="529">
        <f>R11+R13+R15+R17+R19+R21+R23+R25+R27+R29+R31+R33+R35+R37+R39+R41++R43+R45+R47+R51+R53+R55+R57</f>
        <v>88140.81</v>
      </c>
      <c r="S60" s="530"/>
      <c r="T60" s="531">
        <f>T11+T13+T15+T17+T19+T21+T23+T25+T27+T29+T31+T33+T35+T37+T39+T41++T43+T45+T47+T51+T53+T55+T57</f>
        <v>88140.81</v>
      </c>
      <c r="U60" s="532"/>
      <c r="V60" s="529">
        <f>V11+V13+V15+V17+V19+V21+V23+V25+V27+V29+V31+V33+V35+V37+V39+V41++V43+V45+V47+V51+V53+V55+V57</f>
        <v>154438.37</v>
      </c>
      <c r="W60" s="530"/>
      <c r="X60" s="279"/>
      <c r="Y60" s="531">
        <f>Y11+Y13+Y15+Y17+Y19+Y21+Y23+Y25+Y27+Y29+Y31+Y33+Y35+Y37+Y39+Y41++Y43+Y45+Y47+Y51+Y53+Y55+Y57</f>
        <v>58000</v>
      </c>
      <c r="Z60" s="532"/>
      <c r="AA60" s="529">
        <f>AA11+AA13+AA15+AA17+AA19+AA21+AA23+AA25+AA27+AA29+AA31+AA33+AA35+AA37+AA39+AA41++AA43+AA45+AA47+AA51+AA53+AA55+AA57</f>
        <v>107538.53</v>
      </c>
      <c r="AB60" s="530"/>
      <c r="AC60" s="531">
        <f>AC11+AC13+AC15+AC17+AC19+AC21+AC23+AC25+AC27+AC29+AC31+AC33+AC35+AC37+AC39+AC41++AC43+AC45+AC47+AC51+AC53+AC55+AC57</f>
        <v>0</v>
      </c>
      <c r="AD60" s="532"/>
      <c r="AE60" s="539">
        <f>AE11+AE13+AE15+AE17+AE19+AE21+AE23+AE25+AE27+AE29+AE31+AE33+AE35+AE37+AE39+AE41++AE43+AE45+AE47+AE51+AE53+AE55+AE57</f>
        <v>8000</v>
      </c>
      <c r="AF60" s="540"/>
      <c r="AG60" s="537">
        <f>AG11+AG13+AG15+AG17+AG19+AG21+AG23+AG25+AG27+AG29+AG31+AG33+AG35+AG37+AG39+AG41++AG43+AG45+AG47+AG51+AG53+AG55+AG57</f>
        <v>0</v>
      </c>
      <c r="AH60" s="538"/>
      <c r="AI60" s="308">
        <f t="shared" si="1"/>
        <v>576604.07999999996</v>
      </c>
      <c r="AJ60" s="310">
        <f>SUM(D60-AI60)</f>
        <v>606439.87</v>
      </c>
      <c r="AK60" s="276">
        <f t="shared" ref="AK60:AK62" si="53">SUM(G60+L60+P60+T60+Y60+AC60+AG60)</f>
        <v>364627.18</v>
      </c>
      <c r="AL60" s="280">
        <f>SUM(D60-AK60)</f>
        <v>818416.77</v>
      </c>
    </row>
    <row r="61" spans="2:38" ht="16.5" thickBot="1" x14ac:dyDescent="0.3">
      <c r="B61" s="527" t="s">
        <v>48</v>
      </c>
      <c r="C61" s="528"/>
      <c r="D61" s="278">
        <f>ROUND(D60*0.21,2)</f>
        <v>248439.23</v>
      </c>
      <c r="E61" s="529">
        <f>ROUND(E60*0.21,2)</f>
        <v>4805.6499999999996</v>
      </c>
      <c r="F61" s="530"/>
      <c r="G61" s="531">
        <f>ROUND(G60*0.21,2)</f>
        <v>4805.6499999999996</v>
      </c>
      <c r="H61" s="532"/>
      <c r="I61" s="529">
        <f>ROUND(I60*0.21,2)</f>
        <v>14671.11</v>
      </c>
      <c r="J61" s="530"/>
      <c r="K61" s="279"/>
      <c r="L61" s="531">
        <f>ROUND(L60*0.21,2)</f>
        <v>14671.11</v>
      </c>
      <c r="M61" s="532"/>
      <c r="N61" s="529">
        <f>ROUND(N60*0.21,2)</f>
        <v>26405.38</v>
      </c>
      <c r="O61" s="530"/>
      <c r="P61" s="531">
        <f>ROUND(P60*0.21,2)</f>
        <v>26405.38</v>
      </c>
      <c r="Q61" s="532"/>
      <c r="R61" s="529">
        <f>ROUND(R60*0.21,2)</f>
        <v>18509.57</v>
      </c>
      <c r="S61" s="530"/>
      <c r="T61" s="531">
        <f>ROUND(T60*0.21,2)</f>
        <v>18509.57</v>
      </c>
      <c r="U61" s="532"/>
      <c r="V61" s="529">
        <f>ROUND(V60*0.21,2)</f>
        <v>32432.06</v>
      </c>
      <c r="W61" s="530"/>
      <c r="X61" s="279"/>
      <c r="Y61" s="531">
        <f>ROUND(Y60*0.21,2)</f>
        <v>12180</v>
      </c>
      <c r="Z61" s="532"/>
      <c r="AA61" s="529">
        <f>ROUND(AA60*0.21,2)</f>
        <v>22583.09</v>
      </c>
      <c r="AB61" s="530"/>
      <c r="AC61" s="531">
        <f>ROUND(AC60*0.21,2)</f>
        <v>0</v>
      </c>
      <c r="AD61" s="532"/>
      <c r="AE61" s="523">
        <f>ROUND(AE60*0.21,2)</f>
        <v>1680</v>
      </c>
      <c r="AF61" s="524"/>
      <c r="AG61" s="525">
        <f>ROUND(AG60*0.21,2)</f>
        <v>0</v>
      </c>
      <c r="AH61" s="526"/>
      <c r="AI61" s="308">
        <f t="shared" si="1"/>
        <v>121086.86</v>
      </c>
      <c r="AJ61" s="310">
        <f t="shared" ref="AJ61:AJ62" si="54">SUM(D61-AI61)</f>
        <v>127352.37000000001</v>
      </c>
      <c r="AK61" s="276">
        <f t="shared" si="53"/>
        <v>76571.709999999992</v>
      </c>
      <c r="AL61" s="281">
        <f t="shared" ref="AL61:AL62" si="55">SUM(D61-AK61)</f>
        <v>171867.52000000002</v>
      </c>
    </row>
    <row r="62" spans="2:38" ht="16.5" thickBot="1" x14ac:dyDescent="0.3">
      <c r="B62" s="527" t="s">
        <v>49</v>
      </c>
      <c r="C62" s="528"/>
      <c r="D62" s="282">
        <f>SUM(D60:D61)</f>
        <v>1431483.18</v>
      </c>
      <c r="E62" s="529">
        <f>E60+E61</f>
        <v>27689.699999999997</v>
      </c>
      <c r="F62" s="530"/>
      <c r="G62" s="531">
        <f>G60+G61</f>
        <v>27689.699999999997</v>
      </c>
      <c r="H62" s="532"/>
      <c r="I62" s="529">
        <f>I60+I61</f>
        <v>84533.53</v>
      </c>
      <c r="J62" s="530"/>
      <c r="K62" s="279"/>
      <c r="L62" s="531">
        <f>L60+L61</f>
        <v>84533.53</v>
      </c>
      <c r="M62" s="532"/>
      <c r="N62" s="529">
        <f>N61+N60</f>
        <v>152145.28</v>
      </c>
      <c r="O62" s="530"/>
      <c r="P62" s="531">
        <f>P60+P61</f>
        <v>152145.28</v>
      </c>
      <c r="Q62" s="532"/>
      <c r="R62" s="529">
        <f>R60+R61</f>
        <v>106650.38</v>
      </c>
      <c r="S62" s="530"/>
      <c r="T62" s="531">
        <f>T60+T61</f>
        <v>106650.38</v>
      </c>
      <c r="U62" s="532"/>
      <c r="V62" s="529">
        <f>V60+V61</f>
        <v>186870.43</v>
      </c>
      <c r="W62" s="530"/>
      <c r="X62" s="279"/>
      <c r="Y62" s="531">
        <f>Y60+Y61</f>
        <v>70180</v>
      </c>
      <c r="Z62" s="532"/>
      <c r="AA62" s="529">
        <f>AA61+AA60</f>
        <v>130121.62</v>
      </c>
      <c r="AB62" s="530"/>
      <c r="AC62" s="531">
        <f>AC60+AC61</f>
        <v>0</v>
      </c>
      <c r="AD62" s="532"/>
      <c r="AE62" s="543">
        <f>AE61+AE60</f>
        <v>9680</v>
      </c>
      <c r="AF62" s="544"/>
      <c r="AG62" s="545">
        <f>AG60+AG61</f>
        <v>0</v>
      </c>
      <c r="AH62" s="546"/>
      <c r="AI62" s="309">
        <f t="shared" si="1"/>
        <v>697690.94000000006</v>
      </c>
      <c r="AJ62" s="311">
        <f t="shared" si="54"/>
        <v>733792.23999999987</v>
      </c>
      <c r="AK62" s="283">
        <f t="shared" si="53"/>
        <v>441198.89</v>
      </c>
      <c r="AL62" s="284">
        <f t="shared" si="55"/>
        <v>990284.28999999992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47">
        <f>SUM(E62+I62)</f>
        <v>112223.23</v>
      </c>
      <c r="J63" s="547"/>
      <c r="K63" s="286"/>
      <c r="L63" s="548">
        <f>SUM(G62+L62)</f>
        <v>112223.23</v>
      </c>
      <c r="M63" s="548"/>
      <c r="N63" s="547">
        <f>SUM(I63+N62)</f>
        <v>264368.51</v>
      </c>
      <c r="O63" s="547"/>
      <c r="P63" s="548">
        <f>SUM(L63+P62)</f>
        <v>264368.51</v>
      </c>
      <c r="Q63" s="548"/>
      <c r="R63" s="556">
        <f>SUM(N63+R62)</f>
        <v>371018.89</v>
      </c>
      <c r="S63" s="555"/>
      <c r="T63" s="563">
        <f>SUM(P63+T62)</f>
        <v>371018.89</v>
      </c>
      <c r="U63" s="564"/>
      <c r="V63" s="556">
        <f>SUM(R63+V62)</f>
        <v>557889.32000000007</v>
      </c>
      <c r="W63" s="555"/>
      <c r="X63" s="314"/>
      <c r="Y63" s="555"/>
      <c r="Z63" s="555"/>
      <c r="AA63" s="556">
        <f>SUM(V63+AA62)</f>
        <v>688010.94000000006</v>
      </c>
      <c r="AB63" s="555"/>
      <c r="AC63" s="555"/>
      <c r="AD63" s="55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41">
        <f>SUM(G62-E62)</f>
        <v>0</v>
      </c>
      <c r="H65" s="541"/>
      <c r="I65" s="290"/>
      <c r="J65" s="290"/>
      <c r="K65" s="290"/>
      <c r="L65" s="542">
        <f>SUM(L63-I63)</f>
        <v>0</v>
      </c>
      <c r="M65" s="542"/>
      <c r="N65" s="290"/>
      <c r="O65" s="290"/>
      <c r="P65" s="541">
        <f>SUM(P63-N63)</f>
        <v>0</v>
      </c>
      <c r="Q65" s="541"/>
      <c r="T65" s="565">
        <f>SUM(T63-R63)</f>
        <v>0</v>
      </c>
      <c r="U65" s="566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71">
    <mergeCell ref="AA53:AB53"/>
    <mergeCell ref="AA55:AB55"/>
    <mergeCell ref="AE55:AF55"/>
    <mergeCell ref="V47:W47"/>
    <mergeCell ref="V63:W63"/>
    <mergeCell ref="Y63:Z63"/>
    <mergeCell ref="AA63:AB63"/>
    <mergeCell ref="AC63:AD63"/>
    <mergeCell ref="V62:W62"/>
    <mergeCell ref="Y62:Z62"/>
    <mergeCell ref="AA62:AB62"/>
    <mergeCell ref="AC62:AD62"/>
    <mergeCell ref="AE62:AF62"/>
    <mergeCell ref="AE60:AF60"/>
    <mergeCell ref="AC59:AD59"/>
    <mergeCell ref="AE59:AF59"/>
    <mergeCell ref="G65:H65"/>
    <mergeCell ref="L65:M65"/>
    <mergeCell ref="P65:Q65"/>
    <mergeCell ref="T65:U65"/>
    <mergeCell ref="I63:J63"/>
    <mergeCell ref="L63:M63"/>
    <mergeCell ref="N63:O63"/>
    <mergeCell ref="P63:Q63"/>
    <mergeCell ref="R63:S63"/>
    <mergeCell ref="T63:U63"/>
    <mergeCell ref="AG62:AH62"/>
    <mergeCell ref="AG61:AH61"/>
    <mergeCell ref="B62:C62"/>
    <mergeCell ref="E62:F62"/>
    <mergeCell ref="G62:H62"/>
    <mergeCell ref="I62:J62"/>
    <mergeCell ref="L62:M62"/>
    <mergeCell ref="N62:O62"/>
    <mergeCell ref="P62:Q62"/>
    <mergeCell ref="R62:S62"/>
    <mergeCell ref="T62:U62"/>
    <mergeCell ref="T61:U61"/>
    <mergeCell ref="V61:W61"/>
    <mergeCell ref="Y61:Z61"/>
    <mergeCell ref="AA61:AB61"/>
    <mergeCell ref="AC61:AD61"/>
    <mergeCell ref="AE61:AF61"/>
    <mergeCell ref="B61:C61"/>
    <mergeCell ref="E61:F61"/>
    <mergeCell ref="G61:H61"/>
    <mergeCell ref="I61:J61"/>
    <mergeCell ref="L61:M61"/>
    <mergeCell ref="N61:O61"/>
    <mergeCell ref="P61:Q61"/>
    <mergeCell ref="R61:S61"/>
    <mergeCell ref="R60:S60"/>
    <mergeCell ref="AG59:AH59"/>
    <mergeCell ref="B60:C60"/>
    <mergeCell ref="E60:F60"/>
    <mergeCell ref="G60:H60"/>
    <mergeCell ref="I60:J60"/>
    <mergeCell ref="L60:M60"/>
    <mergeCell ref="N60:O60"/>
    <mergeCell ref="P60:Q60"/>
    <mergeCell ref="P59:Q59"/>
    <mergeCell ref="R59:S59"/>
    <mergeCell ref="T59:U59"/>
    <mergeCell ref="V59:W59"/>
    <mergeCell ref="Y59:Z59"/>
    <mergeCell ref="AA59:AB59"/>
    <mergeCell ref="AG60:AH60"/>
    <mergeCell ref="T60:U60"/>
    <mergeCell ref="V60:W60"/>
    <mergeCell ref="Y60:Z60"/>
    <mergeCell ref="AA60:AB60"/>
    <mergeCell ref="AC60:AD60"/>
    <mergeCell ref="B57:B58"/>
    <mergeCell ref="C57:C58"/>
    <mergeCell ref="D57:D58"/>
    <mergeCell ref="AA57:AB57"/>
    <mergeCell ref="AE57:AF57"/>
    <mergeCell ref="E59:F59"/>
    <mergeCell ref="G59:H59"/>
    <mergeCell ref="I59:J59"/>
    <mergeCell ref="L59:M59"/>
    <mergeCell ref="N59:O59"/>
    <mergeCell ref="B53:B54"/>
    <mergeCell ref="C53:C54"/>
    <mergeCell ref="D53:D54"/>
    <mergeCell ref="R53:S53"/>
    <mergeCell ref="V53:W53"/>
    <mergeCell ref="B55:B56"/>
    <mergeCell ref="C55:C56"/>
    <mergeCell ref="D55:D56"/>
    <mergeCell ref="R55:S55"/>
    <mergeCell ref="V55:W55"/>
    <mergeCell ref="B51:B52"/>
    <mergeCell ref="C51:C52"/>
    <mergeCell ref="D51:D52"/>
    <mergeCell ref="R51:S51"/>
    <mergeCell ref="V51:W51"/>
    <mergeCell ref="R52:S52"/>
    <mergeCell ref="V45:W45"/>
    <mergeCell ref="AA45:AB45"/>
    <mergeCell ref="B47:B48"/>
    <mergeCell ref="C47:C48"/>
    <mergeCell ref="D47:D48"/>
    <mergeCell ref="B49:B50"/>
    <mergeCell ref="C49:C50"/>
    <mergeCell ref="D49:D50"/>
    <mergeCell ref="AA51:AB51"/>
    <mergeCell ref="P43:Q43"/>
    <mergeCell ref="R43:S43"/>
    <mergeCell ref="V43:W43"/>
    <mergeCell ref="B45:B46"/>
    <mergeCell ref="C45:C46"/>
    <mergeCell ref="D45:D46"/>
    <mergeCell ref="N45:O45"/>
    <mergeCell ref="P45:Q45"/>
    <mergeCell ref="R45:S45"/>
    <mergeCell ref="T45:U45"/>
    <mergeCell ref="B43:B44"/>
    <mergeCell ref="C43:C44"/>
    <mergeCell ref="D43:D44"/>
    <mergeCell ref="I43:J43"/>
    <mergeCell ref="L43:M43"/>
    <mergeCell ref="N43:O43"/>
    <mergeCell ref="L41:M41"/>
    <mergeCell ref="N41:O41"/>
    <mergeCell ref="P41:Q41"/>
    <mergeCell ref="E42:F42"/>
    <mergeCell ref="G42:H42"/>
    <mergeCell ref="I42:J42"/>
    <mergeCell ref="B41:B42"/>
    <mergeCell ref="C41:C42"/>
    <mergeCell ref="D41:D42"/>
    <mergeCell ref="E41:F41"/>
    <mergeCell ref="G41:H41"/>
    <mergeCell ref="I41:J41"/>
    <mergeCell ref="B37:B38"/>
    <mergeCell ref="C37:C38"/>
    <mergeCell ref="D37:D38"/>
    <mergeCell ref="B39:B40"/>
    <mergeCell ref="C39:C40"/>
    <mergeCell ref="D39:D40"/>
    <mergeCell ref="AA35:AB35"/>
    <mergeCell ref="E36:F36"/>
    <mergeCell ref="G36:H36"/>
    <mergeCell ref="I36:J36"/>
    <mergeCell ref="L36:M36"/>
    <mergeCell ref="N36:O36"/>
    <mergeCell ref="R36:S36"/>
    <mergeCell ref="V36:W36"/>
    <mergeCell ref="AA36:AB36"/>
    <mergeCell ref="L35:M35"/>
    <mergeCell ref="N35:O35"/>
    <mergeCell ref="P35:Q35"/>
    <mergeCell ref="R35:S35"/>
    <mergeCell ref="T35:U35"/>
    <mergeCell ref="V35:W35"/>
    <mergeCell ref="B35:B36"/>
    <mergeCell ref="C35:C36"/>
    <mergeCell ref="D35:D36"/>
    <mergeCell ref="E35:F35"/>
    <mergeCell ref="G35:H35"/>
    <mergeCell ref="I35:J35"/>
    <mergeCell ref="AA33:AB33"/>
    <mergeCell ref="N34:O34"/>
    <mergeCell ref="R34:S34"/>
    <mergeCell ref="T34:U34"/>
    <mergeCell ref="V34:W34"/>
    <mergeCell ref="AA34:AB34"/>
    <mergeCell ref="Y35:Z35"/>
    <mergeCell ref="B33:B34"/>
    <mergeCell ref="C33:C34"/>
    <mergeCell ref="D33:D34"/>
    <mergeCell ref="N33:O33"/>
    <mergeCell ref="P33:Q33"/>
    <mergeCell ref="R33:S33"/>
    <mergeCell ref="T33:U33"/>
    <mergeCell ref="V33:W33"/>
    <mergeCell ref="Y33:Z33"/>
    <mergeCell ref="P31:Q31"/>
    <mergeCell ref="R31:S31"/>
    <mergeCell ref="T31:U31"/>
    <mergeCell ref="V31:W31"/>
    <mergeCell ref="AA31:AB31"/>
    <mergeCell ref="I32:J32"/>
    <mergeCell ref="L32:M32"/>
    <mergeCell ref="N32:O32"/>
    <mergeCell ref="R32:S32"/>
    <mergeCell ref="T32:U32"/>
    <mergeCell ref="V32:W32"/>
    <mergeCell ref="AA32:AB32"/>
    <mergeCell ref="B31:B32"/>
    <mergeCell ref="C31:C32"/>
    <mergeCell ref="D31:D32"/>
    <mergeCell ref="I31:J31"/>
    <mergeCell ref="L31:M31"/>
    <mergeCell ref="N31:O31"/>
    <mergeCell ref="E30:F30"/>
    <mergeCell ref="G30:H30"/>
    <mergeCell ref="I30:J30"/>
    <mergeCell ref="L30:M30"/>
    <mergeCell ref="N30:O30"/>
    <mergeCell ref="R29:S29"/>
    <mergeCell ref="T29:U29"/>
    <mergeCell ref="V29:W29"/>
    <mergeCell ref="Y29:Z29"/>
    <mergeCell ref="AA29:AB29"/>
    <mergeCell ref="AC29:AD29"/>
    <mergeCell ref="AC28:AD28"/>
    <mergeCell ref="B29:B30"/>
    <mergeCell ref="C29:C30"/>
    <mergeCell ref="D29:D30"/>
    <mergeCell ref="E29:F29"/>
    <mergeCell ref="G29:H29"/>
    <mergeCell ref="I29:J29"/>
    <mergeCell ref="L29:M29"/>
    <mergeCell ref="N29:O29"/>
    <mergeCell ref="P29:Q29"/>
    <mergeCell ref="B27:B28"/>
    <mergeCell ref="C27:C28"/>
    <mergeCell ref="D27:D28"/>
    <mergeCell ref="V30:W30"/>
    <mergeCell ref="Y30:Z30"/>
    <mergeCell ref="AA30:AB30"/>
    <mergeCell ref="AC30:AD30"/>
    <mergeCell ref="R30:S30"/>
    <mergeCell ref="V27:W27"/>
    <mergeCell ref="Y27:Z27"/>
    <mergeCell ref="AA27:AB27"/>
    <mergeCell ref="AC27:AD27"/>
    <mergeCell ref="N28:O28"/>
    <mergeCell ref="R28:S28"/>
    <mergeCell ref="T28:U28"/>
    <mergeCell ref="V28:W28"/>
    <mergeCell ref="Y28:Z28"/>
    <mergeCell ref="AA28:AB28"/>
    <mergeCell ref="N27:O27"/>
    <mergeCell ref="R27:S27"/>
    <mergeCell ref="T27:U27"/>
    <mergeCell ref="E26:F26"/>
    <mergeCell ref="G26:H26"/>
    <mergeCell ref="I26:J26"/>
    <mergeCell ref="L26:M26"/>
    <mergeCell ref="B23:B24"/>
    <mergeCell ref="C23:C24"/>
    <mergeCell ref="D23:D24"/>
    <mergeCell ref="B25:B26"/>
    <mergeCell ref="C25:C26"/>
    <mergeCell ref="D25:D26"/>
    <mergeCell ref="AA22:AB22"/>
    <mergeCell ref="N21:O21"/>
    <mergeCell ref="P21:Q21"/>
    <mergeCell ref="R21:S21"/>
    <mergeCell ref="T21:U21"/>
    <mergeCell ref="V21:W21"/>
    <mergeCell ref="Y21:Z21"/>
    <mergeCell ref="E25:F25"/>
    <mergeCell ref="G25:H25"/>
    <mergeCell ref="I25:J25"/>
    <mergeCell ref="L25:M25"/>
    <mergeCell ref="V20:W20"/>
    <mergeCell ref="Y20:Z20"/>
    <mergeCell ref="AA20:AB20"/>
    <mergeCell ref="B21:B22"/>
    <mergeCell ref="C21:C22"/>
    <mergeCell ref="D21:D22"/>
    <mergeCell ref="E21:F21"/>
    <mergeCell ref="G21:H21"/>
    <mergeCell ref="I21:J21"/>
    <mergeCell ref="L21:M21"/>
    <mergeCell ref="E20:F20"/>
    <mergeCell ref="I20:J20"/>
    <mergeCell ref="L20:M20"/>
    <mergeCell ref="N20:O20"/>
    <mergeCell ref="R20:S20"/>
    <mergeCell ref="T20:U20"/>
    <mergeCell ref="AA21:AB21"/>
    <mergeCell ref="E22:F22"/>
    <mergeCell ref="I22:J22"/>
    <mergeCell ref="L22:M22"/>
    <mergeCell ref="N22:O22"/>
    <mergeCell ref="R22:S22"/>
    <mergeCell ref="V22:W22"/>
    <mergeCell ref="Y22:Z22"/>
    <mergeCell ref="P19:Q19"/>
    <mergeCell ref="R19:S19"/>
    <mergeCell ref="T19:U19"/>
    <mergeCell ref="V19:W19"/>
    <mergeCell ref="Y19:Z19"/>
    <mergeCell ref="AA19:AB19"/>
    <mergeCell ref="V18:W18"/>
    <mergeCell ref="AA18:AB18"/>
    <mergeCell ref="B19:B20"/>
    <mergeCell ref="C19:C20"/>
    <mergeCell ref="D19:D20"/>
    <mergeCell ref="E19:F19"/>
    <mergeCell ref="G19:H19"/>
    <mergeCell ref="I19:J19"/>
    <mergeCell ref="L19:M19"/>
    <mergeCell ref="N19:O19"/>
    <mergeCell ref="E18:F18"/>
    <mergeCell ref="I18:J18"/>
    <mergeCell ref="L18:M18"/>
    <mergeCell ref="N18:O18"/>
    <mergeCell ref="P18:Q18"/>
    <mergeCell ref="R18:S18"/>
    <mergeCell ref="B17:B18"/>
    <mergeCell ref="C17:C18"/>
    <mergeCell ref="N17:O17"/>
    <mergeCell ref="P17:Q17"/>
    <mergeCell ref="R17:S17"/>
    <mergeCell ref="T17:U17"/>
    <mergeCell ref="V17:W17"/>
    <mergeCell ref="AA17:AB17"/>
    <mergeCell ref="T16:U16"/>
    <mergeCell ref="V16:W16"/>
    <mergeCell ref="AA16:AB16"/>
    <mergeCell ref="V15:W15"/>
    <mergeCell ref="AA15:AB15"/>
    <mergeCell ref="E16:F16"/>
    <mergeCell ref="G16:H16"/>
    <mergeCell ref="I16:J16"/>
    <mergeCell ref="L16:M16"/>
    <mergeCell ref="N16:O16"/>
    <mergeCell ref="R16:S16"/>
    <mergeCell ref="E15:F15"/>
    <mergeCell ref="G15:H15"/>
    <mergeCell ref="I15:J15"/>
    <mergeCell ref="L15:M15"/>
    <mergeCell ref="N15:O15"/>
    <mergeCell ref="P15:Q15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Y43:Z43"/>
    <mergeCell ref="Y45:Z45"/>
    <mergeCell ref="B1:AD1"/>
    <mergeCell ref="B6:AD6"/>
    <mergeCell ref="B8:B10"/>
    <mergeCell ref="C8:C10"/>
    <mergeCell ref="D8:D10"/>
    <mergeCell ref="E8:AD8"/>
    <mergeCell ref="Y15:Z15"/>
    <mergeCell ref="Y17:Z17"/>
    <mergeCell ref="Y31:Z31"/>
    <mergeCell ref="B13:B14"/>
    <mergeCell ref="C13:C14"/>
    <mergeCell ref="D13:D14"/>
    <mergeCell ref="B15:B16"/>
    <mergeCell ref="C15:C16"/>
    <mergeCell ref="D15:D16"/>
    <mergeCell ref="D17:D18"/>
    <mergeCell ref="E17:F17"/>
    <mergeCell ref="G17:H17"/>
    <mergeCell ref="I17:J17"/>
    <mergeCell ref="L17:M17"/>
    <mergeCell ref="R15:S15"/>
    <mergeCell ref="T15:U15"/>
  </mergeCells>
  <pageMargins left="0.25" right="0.25" top="0.75" bottom="0.75" header="0.3" footer="0.3"/>
  <pageSetup paperSize="8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L35"/>
  <sheetViews>
    <sheetView zoomScale="80" zoomScaleNormal="80" workbookViewId="0">
      <selection activeCell="L30" sqref="L30:M3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4" spans="1:38" ht="22.5" x14ac:dyDescent="0.3">
      <c r="B4" s="432" t="s">
        <v>91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375"/>
      <c r="AF4" s="375"/>
      <c r="AG4" s="375"/>
      <c r="AH4" s="375"/>
      <c r="AI4" s="375"/>
      <c r="AJ4" s="375"/>
    </row>
    <row r="5" spans="1:38" ht="15.75" x14ac:dyDescent="0.25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8" ht="22.5" x14ac:dyDescent="0.3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5"/>
      <c r="AA6" s="3"/>
    </row>
    <row r="7" spans="1:38" ht="22.5" x14ac:dyDescent="0.25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8" ht="15.75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8" ht="22.5" x14ac:dyDescent="0.3">
      <c r="B9" s="433" t="s">
        <v>52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376"/>
      <c r="AF9" s="376"/>
      <c r="AG9" s="376"/>
      <c r="AH9" s="376"/>
      <c r="AI9" s="376"/>
      <c r="AJ9" s="376"/>
    </row>
    <row r="10" spans="1:38" ht="15.75" thickBot="1" x14ac:dyDescent="0.3">
      <c r="B10" s="9"/>
      <c r="C10" s="10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38" ht="23.25" customHeight="1" thickBot="1" x14ac:dyDescent="0.3">
      <c r="A11" s="11"/>
      <c r="B11" s="434" t="s">
        <v>2</v>
      </c>
      <c r="C11" s="437" t="s">
        <v>3</v>
      </c>
      <c r="D11" s="437" t="s">
        <v>4</v>
      </c>
      <c r="E11" s="440" t="s">
        <v>5</v>
      </c>
      <c r="F11" s="441"/>
      <c r="G11" s="441"/>
      <c r="H11" s="442"/>
      <c r="I11" s="440" t="s">
        <v>6</v>
      </c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2"/>
      <c r="AI11" s="440" t="s">
        <v>7</v>
      </c>
      <c r="AJ11" s="442"/>
      <c r="AK11" s="451" t="s">
        <v>8</v>
      </c>
      <c r="AL11" s="452"/>
    </row>
    <row r="12" spans="1:38" ht="20.25" customHeight="1" x14ac:dyDescent="0.25">
      <c r="A12" s="11"/>
      <c r="B12" s="435"/>
      <c r="C12" s="438"/>
      <c r="D12" s="438"/>
      <c r="E12" s="453" t="s">
        <v>14</v>
      </c>
      <c r="F12" s="453"/>
      <c r="G12" s="453"/>
      <c r="H12" s="454"/>
      <c r="I12" s="453" t="s">
        <v>15</v>
      </c>
      <c r="J12" s="453"/>
      <c r="K12" s="453"/>
      <c r="L12" s="453"/>
      <c r="M12" s="454"/>
      <c r="N12" s="571" t="s">
        <v>93</v>
      </c>
      <c r="O12" s="453"/>
      <c r="P12" s="453"/>
      <c r="Q12" s="454"/>
      <c r="R12" s="571" t="s">
        <v>94</v>
      </c>
      <c r="S12" s="453"/>
      <c r="T12" s="453"/>
      <c r="U12" s="454"/>
      <c r="V12" s="571" t="s">
        <v>95</v>
      </c>
      <c r="W12" s="453"/>
      <c r="X12" s="453"/>
      <c r="Y12" s="453"/>
      <c r="Z12" s="454"/>
      <c r="AA12" s="571" t="s">
        <v>96</v>
      </c>
      <c r="AB12" s="453"/>
      <c r="AC12" s="453"/>
      <c r="AD12" s="454"/>
      <c r="AE12" s="571" t="s">
        <v>97</v>
      </c>
      <c r="AF12" s="453"/>
      <c r="AG12" s="453"/>
      <c r="AH12" s="454"/>
      <c r="AI12" s="458" t="s">
        <v>16</v>
      </c>
      <c r="AJ12" s="460" t="s">
        <v>17</v>
      </c>
      <c r="AK12" s="462" t="s">
        <v>18</v>
      </c>
      <c r="AL12" s="444" t="s">
        <v>17</v>
      </c>
    </row>
    <row r="13" spans="1:38" ht="24.75" customHeight="1" thickBot="1" x14ac:dyDescent="0.3">
      <c r="A13" s="11"/>
      <c r="B13" s="436"/>
      <c r="C13" s="439"/>
      <c r="D13" s="439"/>
      <c r="E13" s="21" t="s">
        <v>41</v>
      </c>
      <c r="F13" s="14" t="s">
        <v>29</v>
      </c>
      <c r="G13" s="14" t="s">
        <v>30</v>
      </c>
      <c r="H13" s="15" t="s">
        <v>42</v>
      </c>
      <c r="I13" s="22" t="s">
        <v>43</v>
      </c>
      <c r="J13" s="14" t="s">
        <v>44</v>
      </c>
      <c r="K13" s="14" t="s">
        <v>45</v>
      </c>
      <c r="L13" s="15" t="s">
        <v>98</v>
      </c>
      <c r="M13" s="18" t="s">
        <v>100</v>
      </c>
      <c r="N13" s="19" t="s">
        <v>99</v>
      </c>
      <c r="O13" s="14" t="s">
        <v>101</v>
      </c>
      <c r="P13" s="14" t="s">
        <v>102</v>
      </c>
      <c r="Q13" s="18" t="s">
        <v>103</v>
      </c>
      <c r="R13" s="21" t="s">
        <v>41</v>
      </c>
      <c r="S13" s="14" t="s">
        <v>101</v>
      </c>
      <c r="T13" s="14" t="s">
        <v>30</v>
      </c>
      <c r="U13" s="15" t="s">
        <v>31</v>
      </c>
      <c r="V13" s="16" t="s">
        <v>104</v>
      </c>
      <c r="W13" s="17" t="s">
        <v>44</v>
      </c>
      <c r="X13" s="14" t="s">
        <v>45</v>
      </c>
      <c r="Y13" s="14" t="s">
        <v>98</v>
      </c>
      <c r="Z13" s="18" t="s">
        <v>105</v>
      </c>
      <c r="AA13" s="21" t="s">
        <v>106</v>
      </c>
      <c r="AB13" s="14" t="s">
        <v>38</v>
      </c>
      <c r="AC13" s="14" t="s">
        <v>39</v>
      </c>
      <c r="AD13" s="15" t="s">
        <v>107</v>
      </c>
      <c r="AE13" s="377" t="s">
        <v>108</v>
      </c>
      <c r="AF13" s="14" t="s">
        <v>109</v>
      </c>
      <c r="AG13" s="14" t="s">
        <v>21</v>
      </c>
      <c r="AH13" s="15" t="s">
        <v>110</v>
      </c>
      <c r="AI13" s="459"/>
      <c r="AJ13" s="461"/>
      <c r="AK13" s="463"/>
      <c r="AL13" s="445"/>
    </row>
    <row r="14" spans="1:38" ht="9.75" customHeight="1" x14ac:dyDescent="0.25">
      <c r="B14" s="519" t="s">
        <v>86</v>
      </c>
      <c r="C14" s="402"/>
      <c r="D14" s="416"/>
      <c r="E14" s="220"/>
      <c r="F14" s="221"/>
      <c r="G14" s="222"/>
      <c r="H14" s="223"/>
      <c r="I14" s="102"/>
      <c r="J14" s="109"/>
      <c r="K14" s="101"/>
      <c r="L14" s="221"/>
      <c r="M14" s="224"/>
      <c r="N14" s="109"/>
      <c r="O14" s="101"/>
      <c r="P14" s="35"/>
      <c r="Q14" s="374"/>
      <c r="R14" s="319"/>
      <c r="S14" s="320"/>
      <c r="T14" s="35"/>
      <c r="U14" s="374"/>
      <c r="V14" s="24"/>
      <c r="W14" s="109"/>
      <c r="X14" s="101"/>
      <c r="Y14" s="35"/>
      <c r="Z14" s="374"/>
      <c r="AA14" s="102"/>
      <c r="AB14" s="11"/>
      <c r="AC14" s="137"/>
      <c r="AD14" s="371"/>
      <c r="AE14" s="225"/>
      <c r="AF14" s="226"/>
      <c r="AG14" s="226"/>
      <c r="AH14" s="227"/>
      <c r="AI14" s="228"/>
      <c r="AJ14" s="227"/>
      <c r="AK14" s="87"/>
      <c r="AL14" s="88"/>
    </row>
    <row r="15" spans="1:38" ht="9" customHeight="1" x14ac:dyDescent="0.25">
      <c r="B15" s="520"/>
      <c r="C15" s="403"/>
      <c r="D15" s="417"/>
      <c r="E15" s="211"/>
      <c r="F15" s="212"/>
      <c r="G15" s="229"/>
      <c r="H15" s="230"/>
      <c r="I15" s="45"/>
      <c r="J15" s="50"/>
      <c r="K15" s="51"/>
      <c r="L15" s="212"/>
      <c r="M15" s="344"/>
      <c r="N15" s="50"/>
      <c r="O15" s="51"/>
      <c r="P15" s="56"/>
      <c r="Q15" s="372"/>
      <c r="R15" s="312"/>
      <c r="S15" s="313"/>
      <c r="T15" s="56"/>
      <c r="U15" s="372"/>
      <c r="V15" s="45"/>
      <c r="W15" s="50"/>
      <c r="X15" s="51"/>
      <c r="Y15" s="56"/>
      <c r="Z15" s="372"/>
      <c r="AA15" s="45"/>
      <c r="AB15" s="122"/>
      <c r="AC15" s="126"/>
      <c r="AD15" s="369"/>
      <c r="AE15" s="384"/>
      <c r="AF15" s="349"/>
      <c r="AG15" s="217"/>
      <c r="AH15" s="218"/>
      <c r="AI15" s="219"/>
      <c r="AJ15" s="218"/>
      <c r="AK15" s="66"/>
      <c r="AL15" s="104"/>
    </row>
    <row r="16" spans="1:38" ht="15.75" x14ac:dyDescent="0.25">
      <c r="B16" s="517" t="s">
        <v>87</v>
      </c>
      <c r="C16" s="521"/>
      <c r="D16" s="416">
        <v>38249.589999999997</v>
      </c>
      <c r="E16" s="406">
        <v>24000</v>
      </c>
      <c r="F16" s="407"/>
      <c r="G16" s="585"/>
      <c r="H16" s="586"/>
      <c r="I16" s="420">
        <v>6249.59</v>
      </c>
      <c r="J16" s="421"/>
      <c r="K16" s="101"/>
      <c r="L16" s="583"/>
      <c r="M16" s="584"/>
      <c r="N16" s="430">
        <v>8000</v>
      </c>
      <c r="O16" s="431"/>
      <c r="P16" s="158"/>
      <c r="Q16" s="81"/>
      <c r="R16" s="315"/>
      <c r="S16" s="209"/>
      <c r="T16" s="35"/>
      <c r="U16" s="374"/>
      <c r="V16" s="68"/>
      <c r="W16" s="69"/>
      <c r="X16" s="101"/>
      <c r="Y16" s="35"/>
      <c r="Z16" s="374"/>
      <c r="AA16" s="68"/>
      <c r="AB16" s="69"/>
      <c r="AC16" s="137"/>
      <c r="AD16" s="371"/>
      <c r="AE16" s="383"/>
      <c r="AF16" s="382"/>
      <c r="AG16" s="226"/>
      <c r="AH16" s="227"/>
      <c r="AI16" s="228">
        <f t="shared" ref="AI16:AI21" si="0">SUM(E16+I16+N16+R16+V16+AA16+AE16)</f>
        <v>38249.589999999997</v>
      </c>
      <c r="AJ16" s="227">
        <f t="shared" ref="AJ16" si="1">SUM(D16-AI16)</f>
        <v>0</v>
      </c>
      <c r="AK16" s="87">
        <f t="shared" ref="AK16:AK21" si="2">SUM(G16+L16+P16+T16+Y16+AC16+AG16)</f>
        <v>0</v>
      </c>
      <c r="AL16" s="88">
        <f t="shared" ref="AL16" si="3">SUM(D16-AK16)</f>
        <v>38249.589999999997</v>
      </c>
    </row>
    <row r="17" spans="2:38" ht="15.75" x14ac:dyDescent="0.25">
      <c r="B17" s="518"/>
      <c r="C17" s="522"/>
      <c r="D17" s="417"/>
      <c r="E17" s="410"/>
      <c r="F17" s="411"/>
      <c r="G17" s="412"/>
      <c r="H17" s="413"/>
      <c r="I17" s="422"/>
      <c r="J17" s="423"/>
      <c r="K17" s="51"/>
      <c r="L17" s="418"/>
      <c r="M17" s="419"/>
      <c r="N17" s="422"/>
      <c r="O17" s="423"/>
      <c r="P17" s="368"/>
      <c r="Q17" s="372"/>
      <c r="R17" s="379"/>
      <c r="S17" s="378"/>
      <c r="T17" s="56"/>
      <c r="U17" s="372"/>
      <c r="V17" s="45"/>
      <c r="W17" s="50"/>
      <c r="X17" s="51"/>
      <c r="Y17" s="56"/>
      <c r="Z17" s="372"/>
      <c r="AA17" s="110"/>
      <c r="AB17" s="122"/>
      <c r="AC17" s="126"/>
      <c r="AD17" s="369"/>
      <c r="AE17" s="384"/>
      <c r="AF17" s="349"/>
      <c r="AG17" s="217"/>
      <c r="AH17" s="218"/>
      <c r="AI17" s="219">
        <f t="shared" si="0"/>
        <v>0</v>
      </c>
      <c r="AJ17" s="218">
        <f t="shared" ref="AJ17" si="4">SUM(C16-AI17)</f>
        <v>0</v>
      </c>
      <c r="AK17" s="66">
        <f t="shared" si="2"/>
        <v>0</v>
      </c>
      <c r="AL17" s="104">
        <f t="shared" ref="AL17" si="5">SUM(C16-AK17)</f>
        <v>0</v>
      </c>
    </row>
    <row r="18" spans="2:38" ht="15.75" x14ac:dyDescent="0.25">
      <c r="B18" s="517" t="s">
        <v>88</v>
      </c>
      <c r="C18" s="402"/>
      <c r="D18" s="416">
        <v>67918.22</v>
      </c>
      <c r="E18" s="406">
        <v>61500</v>
      </c>
      <c r="F18" s="407"/>
      <c r="G18" s="585"/>
      <c r="H18" s="586"/>
      <c r="I18" s="420">
        <v>5000</v>
      </c>
      <c r="J18" s="421"/>
      <c r="K18" s="101"/>
      <c r="L18" s="583"/>
      <c r="M18" s="584"/>
      <c r="N18" s="430">
        <v>1418.22</v>
      </c>
      <c r="O18" s="431"/>
      <c r="P18" s="69"/>
      <c r="Q18" s="81"/>
      <c r="R18" s="315"/>
      <c r="S18" s="209"/>
      <c r="T18" s="35"/>
      <c r="U18" s="374"/>
      <c r="V18" s="68"/>
      <c r="W18" s="69"/>
      <c r="X18" s="101"/>
      <c r="Y18" s="35"/>
      <c r="Z18" s="374"/>
      <c r="AA18" s="82"/>
      <c r="AB18" s="69"/>
      <c r="AC18" s="137"/>
      <c r="AD18" s="371"/>
      <c r="AE18" s="383"/>
      <c r="AF18" s="382"/>
      <c r="AG18" s="226"/>
      <c r="AH18" s="227"/>
      <c r="AI18" s="228">
        <f t="shared" si="0"/>
        <v>67918.22</v>
      </c>
      <c r="AJ18" s="227">
        <f t="shared" ref="AJ18" si="6">SUM(D18-AI18)</f>
        <v>0</v>
      </c>
      <c r="AK18" s="87">
        <f t="shared" si="2"/>
        <v>0</v>
      </c>
      <c r="AL18" s="88">
        <f t="shared" ref="AL18" si="7">SUM(D18-AK18)</f>
        <v>67918.22</v>
      </c>
    </row>
    <row r="19" spans="2:38" ht="15.75" x14ac:dyDescent="0.25">
      <c r="B19" s="518"/>
      <c r="C19" s="403"/>
      <c r="D19" s="417"/>
      <c r="E19" s="410"/>
      <c r="F19" s="411"/>
      <c r="G19" s="412"/>
      <c r="H19" s="413"/>
      <c r="I19" s="422"/>
      <c r="J19" s="423"/>
      <c r="K19" s="51"/>
      <c r="L19" s="418"/>
      <c r="M19" s="419"/>
      <c r="N19" s="50"/>
      <c r="O19" s="51"/>
      <c r="P19" s="368"/>
      <c r="Q19" s="372"/>
      <c r="R19" s="380"/>
      <c r="S19" s="313"/>
      <c r="T19" s="56"/>
      <c r="U19" s="372"/>
      <c r="V19" s="45"/>
      <c r="W19" s="50"/>
      <c r="X19" s="51"/>
      <c r="Y19" s="56"/>
      <c r="Z19" s="372"/>
      <c r="AA19" s="110"/>
      <c r="AB19" s="122"/>
      <c r="AC19" s="126"/>
      <c r="AD19" s="369"/>
      <c r="AE19" s="384"/>
      <c r="AF19" s="349"/>
      <c r="AG19" s="217"/>
      <c r="AH19" s="218"/>
      <c r="AI19" s="219">
        <f t="shared" si="0"/>
        <v>0</v>
      </c>
      <c r="AJ19" s="218">
        <f t="shared" ref="AJ19" si="8">SUM(C18-AI19)</f>
        <v>0</v>
      </c>
      <c r="AK19" s="66">
        <f t="shared" si="2"/>
        <v>0</v>
      </c>
      <c r="AL19" s="104">
        <f t="shared" ref="AL19" si="9">SUM(C18-AK19)</f>
        <v>0</v>
      </c>
    </row>
    <row r="20" spans="2:38" ht="15.75" customHeight="1" x14ac:dyDescent="0.25">
      <c r="B20" s="484" t="s">
        <v>90</v>
      </c>
      <c r="C20" s="402"/>
      <c r="D20" s="416">
        <v>12902.3</v>
      </c>
      <c r="E20" s="406">
        <v>6900</v>
      </c>
      <c r="F20" s="407"/>
      <c r="G20" s="585"/>
      <c r="H20" s="586"/>
      <c r="I20" s="420">
        <v>6002.3</v>
      </c>
      <c r="J20" s="421"/>
      <c r="K20" s="97"/>
      <c r="L20" s="583"/>
      <c r="M20" s="584"/>
      <c r="N20" s="69"/>
      <c r="O20" s="69"/>
      <c r="P20" s="145"/>
      <c r="Q20" s="373"/>
      <c r="R20" s="315"/>
      <c r="S20" s="209"/>
      <c r="T20" s="145"/>
      <c r="U20" s="373"/>
      <c r="V20" s="68"/>
      <c r="W20" s="69"/>
      <c r="X20" s="97"/>
      <c r="Y20" s="145"/>
      <c r="Z20" s="373"/>
      <c r="AA20" s="82"/>
      <c r="AB20" s="69"/>
      <c r="AC20" s="233"/>
      <c r="AD20" s="370"/>
      <c r="AE20" s="383"/>
      <c r="AF20" s="381"/>
      <c r="AG20" s="251"/>
      <c r="AH20" s="252"/>
      <c r="AI20" s="299">
        <f t="shared" si="0"/>
        <v>12902.3</v>
      </c>
      <c r="AJ20" s="252">
        <f t="shared" ref="AJ20" si="10">SUM(D20-AI20)</f>
        <v>0</v>
      </c>
      <c r="AK20" s="166">
        <f t="shared" si="2"/>
        <v>0</v>
      </c>
      <c r="AL20" s="167">
        <f t="shared" ref="AL20" si="11">SUM(D20-AK20)</f>
        <v>12902.3</v>
      </c>
    </row>
    <row r="21" spans="2:38" ht="16.5" thickBot="1" x14ac:dyDescent="0.3">
      <c r="B21" s="513"/>
      <c r="C21" s="403"/>
      <c r="D21" s="417"/>
      <c r="E21" s="410"/>
      <c r="F21" s="411"/>
      <c r="G21" s="412"/>
      <c r="H21" s="413"/>
      <c r="I21" s="422"/>
      <c r="J21" s="423"/>
      <c r="K21" s="51"/>
      <c r="L21" s="418"/>
      <c r="M21" s="419"/>
      <c r="N21" s="50"/>
      <c r="O21" s="50"/>
      <c r="P21" s="56"/>
      <c r="Q21" s="372"/>
      <c r="R21" s="380"/>
      <c r="S21" s="313"/>
      <c r="T21" s="56"/>
      <c r="U21" s="372"/>
      <c r="V21" s="45"/>
      <c r="W21" s="50"/>
      <c r="X21" s="51"/>
      <c r="Y21" s="56"/>
      <c r="Z21" s="372"/>
      <c r="AA21" s="110"/>
      <c r="AB21" s="122"/>
      <c r="AC21" s="126"/>
      <c r="AD21" s="369"/>
      <c r="AE21" s="384"/>
      <c r="AF21" s="349"/>
      <c r="AG21" s="217"/>
      <c r="AH21" s="218"/>
      <c r="AI21" s="219">
        <f t="shared" si="0"/>
        <v>0</v>
      </c>
      <c r="AJ21" s="218">
        <f t="shared" ref="AJ21" si="12">SUM(C20-AI21)</f>
        <v>0</v>
      </c>
      <c r="AK21" s="66">
        <f t="shared" si="2"/>
        <v>0</v>
      </c>
      <c r="AL21" s="104">
        <f t="shared" ref="AL21" si="13">SUM(C20-AK21)</f>
        <v>0</v>
      </c>
    </row>
    <row r="22" spans="2:38" ht="15.75" x14ac:dyDescent="0.25">
      <c r="B22" s="517" t="s">
        <v>89</v>
      </c>
      <c r="C22" s="472"/>
      <c r="D22" s="497">
        <v>31759.74</v>
      </c>
      <c r="E22" s="420">
        <v>3600</v>
      </c>
      <c r="F22" s="421"/>
      <c r="G22" s="466"/>
      <c r="H22" s="467"/>
      <c r="I22" s="420">
        <v>2000</v>
      </c>
      <c r="J22" s="421"/>
      <c r="K22" s="101"/>
      <c r="L22" s="466"/>
      <c r="M22" s="467"/>
      <c r="N22" s="420">
        <v>5400</v>
      </c>
      <c r="O22" s="421"/>
      <c r="P22" s="466"/>
      <c r="Q22" s="467"/>
      <c r="R22" s="464">
        <v>9000</v>
      </c>
      <c r="S22" s="465"/>
      <c r="T22" s="466"/>
      <c r="U22" s="467"/>
      <c r="V22" s="102"/>
      <c r="W22" s="109"/>
      <c r="X22" s="101"/>
      <c r="Y22" s="48"/>
      <c r="Z22" s="49"/>
      <c r="AA22" s="420">
        <v>3600</v>
      </c>
      <c r="AB22" s="421"/>
      <c r="AC22" s="487"/>
      <c r="AD22" s="488"/>
      <c r="AE22" s="569">
        <v>8159.74</v>
      </c>
      <c r="AF22" s="570"/>
      <c r="AG22" s="487"/>
      <c r="AH22" s="488"/>
      <c r="AI22" s="157">
        <f t="shared" ref="AI22:AI27" si="14">SUM(E22+I22+N22+R22+V22+AA22+AE22)</f>
        <v>31759.739999999998</v>
      </c>
      <c r="AJ22" s="140">
        <v>0</v>
      </c>
      <c r="AK22" s="87">
        <f t="shared" ref="AK22:AK23" si="15">SUM(G22+L22+P22+T22+Y22+AC22+AG22)</f>
        <v>0</v>
      </c>
      <c r="AL22" s="88">
        <f t="shared" ref="AL22" si="16">SUM(D22-AK22)</f>
        <v>31759.74</v>
      </c>
    </row>
    <row r="23" spans="2:38" ht="16.5" thickBot="1" x14ac:dyDescent="0.3">
      <c r="B23" s="518"/>
      <c r="C23" s="514"/>
      <c r="D23" s="578"/>
      <c r="E23" s="572"/>
      <c r="F23" s="573"/>
      <c r="G23" s="574"/>
      <c r="H23" s="575"/>
      <c r="I23" s="572"/>
      <c r="J23" s="573"/>
      <c r="K23" s="256"/>
      <c r="L23" s="574"/>
      <c r="M23" s="575"/>
      <c r="N23" s="572"/>
      <c r="O23" s="573"/>
      <c r="P23" s="574"/>
      <c r="Q23" s="575"/>
      <c r="R23" s="576"/>
      <c r="S23" s="577"/>
      <c r="T23" s="574"/>
      <c r="U23" s="575"/>
      <c r="V23" s="260"/>
      <c r="W23" s="256"/>
      <c r="X23" s="256"/>
      <c r="Y23" s="254"/>
      <c r="Z23" s="257"/>
      <c r="AA23" s="572"/>
      <c r="AB23" s="573"/>
      <c r="AC23" s="579"/>
      <c r="AD23" s="580"/>
      <c r="AE23" s="581"/>
      <c r="AF23" s="582"/>
      <c r="AG23" s="579"/>
      <c r="AH23" s="580"/>
      <c r="AI23" s="267">
        <f t="shared" si="14"/>
        <v>0</v>
      </c>
      <c r="AJ23" s="266">
        <f>SUM(C22-AI23)</f>
        <v>0</v>
      </c>
      <c r="AK23" s="268">
        <f t="shared" si="15"/>
        <v>0</v>
      </c>
      <c r="AL23" s="269">
        <f t="shared" ref="AL23" si="17">SUM(C22-AK23)</f>
        <v>0</v>
      </c>
    </row>
    <row r="24" spans="2:38" ht="16.5" thickBot="1" x14ac:dyDescent="0.3">
      <c r="B24" s="270" t="s">
        <v>46</v>
      </c>
      <c r="C24" s="271">
        <f>SUM(C14:C23)</f>
        <v>0</v>
      </c>
      <c r="D24" s="272"/>
      <c r="E24" s="533">
        <f>SUM(E17+E19+E21+E23)</f>
        <v>0</v>
      </c>
      <c r="F24" s="534"/>
      <c r="G24" s="535">
        <f>SUM(G17+G19+G21+G23)</f>
        <v>0</v>
      </c>
      <c r="H24" s="536"/>
      <c r="I24" s="533">
        <f>SUM(I17+I19+I21+I23)</f>
        <v>0</v>
      </c>
      <c r="J24" s="534"/>
      <c r="K24" s="273"/>
      <c r="L24" s="535">
        <f>SUM(L17+L19+L21+L23)</f>
        <v>0</v>
      </c>
      <c r="M24" s="536"/>
      <c r="N24" s="523">
        <f>SUM(N17+N19+N21+N23)</f>
        <v>0</v>
      </c>
      <c r="O24" s="524"/>
      <c r="P24" s="525">
        <f>SUM(P17+P19+P21+P23)</f>
        <v>0</v>
      </c>
      <c r="Q24" s="526"/>
      <c r="R24" s="523">
        <f>SUM(R17+R19+R21+R23)</f>
        <v>0</v>
      </c>
      <c r="S24" s="524"/>
      <c r="T24" s="525">
        <f>SUM(T17+T19+T21+T23)</f>
        <v>0</v>
      </c>
      <c r="U24" s="526"/>
      <c r="V24" s="533">
        <f>SUM(V17+V19+V21+V23)</f>
        <v>0</v>
      </c>
      <c r="W24" s="534"/>
      <c r="X24" s="273"/>
      <c r="Y24" s="535">
        <f>SUM(Y17+Y19+Y21+Y23)</f>
        <v>0</v>
      </c>
      <c r="Z24" s="536"/>
      <c r="AA24" s="523">
        <f>SUM(AA17+AA19+AA21+AA23)</f>
        <v>0</v>
      </c>
      <c r="AB24" s="524"/>
      <c r="AC24" s="525">
        <f>SUM(AC17+AC19+AC21+AC23)</f>
        <v>0</v>
      </c>
      <c r="AD24" s="526"/>
      <c r="AE24" s="523">
        <f>SUM(AE17+AE19+AE21+AE23)</f>
        <v>0</v>
      </c>
      <c r="AF24" s="524"/>
      <c r="AG24" s="525">
        <f>SUM(AG17+AG19+AG21+AG23)</f>
        <v>0</v>
      </c>
      <c r="AH24" s="526"/>
      <c r="AI24" s="274">
        <f t="shared" si="14"/>
        <v>0</v>
      </c>
      <c r="AJ24" s="275">
        <f>SUM(C24-AI24)</f>
        <v>0</v>
      </c>
      <c r="AK24" s="276">
        <f>SUM(G24+L24+P24+T24+Y24+AC24+AG24)</f>
        <v>0</v>
      </c>
      <c r="AL24" s="277">
        <f>SUM(C24-AK24)</f>
        <v>0</v>
      </c>
    </row>
    <row r="25" spans="2:38" ht="16.5" thickBot="1" x14ac:dyDescent="0.3">
      <c r="B25" s="527" t="s">
        <v>47</v>
      </c>
      <c r="C25" s="528"/>
      <c r="D25" s="278">
        <f>SUM(D14:D24)</f>
        <v>150829.85</v>
      </c>
      <c r="E25" s="529">
        <f>E16+E18+E20+E22</f>
        <v>96000</v>
      </c>
      <c r="F25" s="530"/>
      <c r="G25" s="531">
        <f>G16+G18+G20+G22</f>
        <v>0</v>
      </c>
      <c r="H25" s="532"/>
      <c r="I25" s="529">
        <f>I16+I18+I20+I22</f>
        <v>19251.89</v>
      </c>
      <c r="J25" s="530"/>
      <c r="K25" s="279"/>
      <c r="L25" s="531">
        <f>L16+L18+L20+L22</f>
        <v>0</v>
      </c>
      <c r="M25" s="532"/>
      <c r="N25" s="529">
        <f>N16+N18+N20+N22</f>
        <v>14818.22</v>
      </c>
      <c r="O25" s="530"/>
      <c r="P25" s="531">
        <f>P16+P18+P20+P22</f>
        <v>0</v>
      </c>
      <c r="Q25" s="532"/>
      <c r="R25" s="529">
        <f>R16+R18+R20+R22</f>
        <v>9000</v>
      </c>
      <c r="S25" s="530"/>
      <c r="T25" s="531">
        <f>T16+T18+T20+T22</f>
        <v>0</v>
      </c>
      <c r="U25" s="532"/>
      <c r="V25" s="529">
        <f>V16+V18+V20+V22</f>
        <v>0</v>
      </c>
      <c r="W25" s="530"/>
      <c r="X25" s="279"/>
      <c r="Y25" s="531">
        <f>Y16+Y18+Y20+Y22</f>
        <v>0</v>
      </c>
      <c r="Z25" s="532"/>
      <c r="AA25" s="529">
        <f>AA16+AA18+AA20+AA22</f>
        <v>3600</v>
      </c>
      <c r="AB25" s="530"/>
      <c r="AC25" s="531">
        <f>AC16+AC18+AC20+AC22</f>
        <v>0</v>
      </c>
      <c r="AD25" s="532"/>
      <c r="AE25" s="539">
        <f>AE16+AE18+AE20+AE22</f>
        <v>8159.74</v>
      </c>
      <c r="AF25" s="540"/>
      <c r="AG25" s="537">
        <f>AG16+AG18+AG20+AG22</f>
        <v>0</v>
      </c>
      <c r="AH25" s="538"/>
      <c r="AI25" s="308">
        <f t="shared" si="14"/>
        <v>150829.84999999998</v>
      </c>
      <c r="AJ25" s="310">
        <f>SUM(D25-AI25)</f>
        <v>2.9103830456733704E-11</v>
      </c>
      <c r="AK25" s="276">
        <f t="shared" ref="AK25:AK27" si="18">SUM(G25+L25+P25+T25+Y25+AC25+AG25)</f>
        <v>0</v>
      </c>
      <c r="AL25" s="280">
        <f>SUM(D25-AK25)</f>
        <v>150829.85</v>
      </c>
    </row>
    <row r="26" spans="2:38" ht="16.5" thickBot="1" x14ac:dyDescent="0.3">
      <c r="B26" s="527" t="s">
        <v>48</v>
      </c>
      <c r="C26" s="528"/>
      <c r="D26" s="278">
        <f>ROUND(D25*0.21,2)</f>
        <v>31674.27</v>
      </c>
      <c r="E26" s="529">
        <f>ROUND(E25*0.21,2)</f>
        <v>20160</v>
      </c>
      <c r="F26" s="530"/>
      <c r="G26" s="531">
        <f>ROUND(G25*0.21,2)</f>
        <v>0</v>
      </c>
      <c r="H26" s="532"/>
      <c r="I26" s="529">
        <f>ROUND(I25*0.21,2)</f>
        <v>4042.9</v>
      </c>
      <c r="J26" s="530"/>
      <c r="K26" s="279"/>
      <c r="L26" s="531">
        <f>ROUND(L25*0.21,2)</f>
        <v>0</v>
      </c>
      <c r="M26" s="532"/>
      <c r="N26" s="529">
        <f>ROUND(N25*0.21,2)</f>
        <v>3111.83</v>
      </c>
      <c r="O26" s="530"/>
      <c r="P26" s="531">
        <f>ROUND(P25*0.21,2)</f>
        <v>0</v>
      </c>
      <c r="Q26" s="532"/>
      <c r="R26" s="529">
        <f>ROUND(R25*0.21,2)</f>
        <v>1890</v>
      </c>
      <c r="S26" s="530"/>
      <c r="T26" s="531">
        <f>ROUND(T25*0.21,2)</f>
        <v>0</v>
      </c>
      <c r="U26" s="532"/>
      <c r="V26" s="529">
        <f>ROUND(V25*0.21,2)</f>
        <v>0</v>
      </c>
      <c r="W26" s="530"/>
      <c r="X26" s="279"/>
      <c r="Y26" s="531">
        <f>ROUND(Y25*0.21,2)</f>
        <v>0</v>
      </c>
      <c r="Z26" s="532"/>
      <c r="AA26" s="529">
        <f>ROUND(AA25*0.21,2)</f>
        <v>756</v>
      </c>
      <c r="AB26" s="530"/>
      <c r="AC26" s="531">
        <f>ROUND(AC25*0.21,2)</f>
        <v>0</v>
      </c>
      <c r="AD26" s="532"/>
      <c r="AE26" s="523">
        <f>ROUND(AE25*0.21,2)</f>
        <v>1713.55</v>
      </c>
      <c r="AF26" s="524"/>
      <c r="AG26" s="525">
        <f>ROUND(AG25*0.21,2)</f>
        <v>0</v>
      </c>
      <c r="AH26" s="526"/>
      <c r="AI26" s="308">
        <f t="shared" si="14"/>
        <v>31674.280000000002</v>
      </c>
      <c r="AJ26" s="310">
        <f t="shared" ref="AJ26:AJ27" si="19">SUM(D26-AI26)</f>
        <v>-1.0000000002037268E-2</v>
      </c>
      <c r="AK26" s="276">
        <f t="shared" si="18"/>
        <v>0</v>
      </c>
      <c r="AL26" s="281">
        <f t="shared" ref="AL26:AL27" si="20">SUM(D26-AK26)</f>
        <v>31674.27</v>
      </c>
    </row>
    <row r="27" spans="2:38" ht="16.5" thickBot="1" x14ac:dyDescent="0.3">
      <c r="B27" s="527" t="s">
        <v>49</v>
      </c>
      <c r="C27" s="528"/>
      <c r="D27" s="282">
        <f>SUM(D25:D26)</f>
        <v>182504.12</v>
      </c>
      <c r="E27" s="529">
        <f>E25+E26</f>
        <v>116160</v>
      </c>
      <c r="F27" s="530"/>
      <c r="G27" s="531">
        <f>G25+G26</f>
        <v>0</v>
      </c>
      <c r="H27" s="532"/>
      <c r="I27" s="529">
        <f>I25+I26</f>
        <v>23294.79</v>
      </c>
      <c r="J27" s="530"/>
      <c r="K27" s="279"/>
      <c r="L27" s="531">
        <f>L25+L26</f>
        <v>0</v>
      </c>
      <c r="M27" s="532"/>
      <c r="N27" s="529">
        <f>N25+N26</f>
        <v>17930.05</v>
      </c>
      <c r="O27" s="530"/>
      <c r="P27" s="531">
        <f>P25+P26</f>
        <v>0</v>
      </c>
      <c r="Q27" s="532"/>
      <c r="R27" s="529">
        <f>R25+R26</f>
        <v>10890</v>
      </c>
      <c r="S27" s="530"/>
      <c r="T27" s="531">
        <f>T25+T26</f>
        <v>0</v>
      </c>
      <c r="U27" s="532"/>
      <c r="V27" s="529">
        <f>V25+V26</f>
        <v>0</v>
      </c>
      <c r="W27" s="530"/>
      <c r="X27" s="279"/>
      <c r="Y27" s="531">
        <f>Y25+Y26</f>
        <v>0</v>
      </c>
      <c r="Z27" s="532"/>
      <c r="AA27" s="529">
        <f>AA25+AA26</f>
        <v>4356</v>
      </c>
      <c r="AB27" s="530"/>
      <c r="AC27" s="531">
        <f>AC25+AC26</f>
        <v>0</v>
      </c>
      <c r="AD27" s="532"/>
      <c r="AE27" s="543">
        <f>AE25+AE26</f>
        <v>9873.2899999999991</v>
      </c>
      <c r="AF27" s="544"/>
      <c r="AG27" s="545">
        <f>AG25+AG26</f>
        <v>0</v>
      </c>
      <c r="AH27" s="546"/>
      <c r="AI27" s="309">
        <f t="shared" si="14"/>
        <v>182504.13</v>
      </c>
      <c r="AJ27" s="311">
        <f t="shared" si="19"/>
        <v>-1.0000000009313226E-2</v>
      </c>
      <c r="AK27" s="283">
        <f t="shared" si="18"/>
        <v>0</v>
      </c>
      <c r="AL27" s="284">
        <f t="shared" si="20"/>
        <v>182504.12</v>
      </c>
    </row>
    <row r="28" spans="2:38" ht="15.75" x14ac:dyDescent="0.25">
      <c r="B28" s="9"/>
      <c r="C28" s="285"/>
      <c r="D28" s="285"/>
      <c r="E28" s="286"/>
      <c r="F28" s="286"/>
      <c r="G28" s="286"/>
      <c r="H28" s="286"/>
      <c r="I28" s="547"/>
      <c r="J28" s="547"/>
      <c r="K28" s="286"/>
      <c r="L28" s="548"/>
      <c r="M28" s="548"/>
      <c r="N28" s="547"/>
      <c r="O28" s="547"/>
      <c r="P28" s="548"/>
      <c r="Q28" s="548"/>
      <c r="R28" s="556"/>
      <c r="S28" s="555"/>
      <c r="T28" s="563"/>
      <c r="U28" s="564"/>
      <c r="V28" s="556"/>
      <c r="W28" s="555"/>
      <c r="X28" s="314"/>
      <c r="Y28" s="555"/>
      <c r="Z28" s="555"/>
      <c r="AA28" s="556"/>
      <c r="AB28" s="555"/>
      <c r="AC28" s="555"/>
      <c r="AD28" s="555"/>
      <c r="AE28" s="2"/>
      <c r="AF28" s="2"/>
      <c r="AG28" s="2"/>
      <c r="AH28" s="2"/>
      <c r="AK28" s="288"/>
    </row>
    <row r="29" spans="2:38" ht="23.25" x14ac:dyDescent="0.25">
      <c r="B29" s="289" t="s">
        <v>111</v>
      </c>
      <c r="C29" s="289"/>
      <c r="D29" s="289"/>
      <c r="E29" s="289"/>
      <c r="F29" s="289"/>
      <c r="G29" s="289"/>
      <c r="H29" s="289"/>
      <c r="I29" s="290"/>
      <c r="J29" s="290"/>
      <c r="K29" s="290"/>
      <c r="L29" s="290"/>
      <c r="M29" s="290"/>
      <c r="N29" s="290"/>
      <c r="O29" s="290"/>
      <c r="P29" s="290"/>
      <c r="Q29" s="290"/>
      <c r="AB29" s="11"/>
    </row>
    <row r="30" spans="2:38" ht="23.25" x14ac:dyDescent="0.25">
      <c r="B30" s="517"/>
      <c r="C30" s="289"/>
      <c r="D30" s="289"/>
      <c r="E30" s="289"/>
      <c r="F30" s="289"/>
      <c r="G30" s="541"/>
      <c r="H30" s="541"/>
      <c r="I30" s="290"/>
      <c r="J30" s="290"/>
      <c r="K30" s="290"/>
      <c r="L30" s="542"/>
      <c r="M30" s="542"/>
      <c r="N30" s="290"/>
      <c r="O30" s="290"/>
      <c r="P30" s="541"/>
      <c r="Q30" s="541"/>
      <c r="T30" s="565"/>
      <c r="U30" s="566"/>
      <c r="AB30" s="11"/>
    </row>
    <row r="31" spans="2:38" x14ac:dyDescent="0.25">
      <c r="B31" s="518"/>
      <c r="D31" s="291"/>
      <c r="AB31" s="11"/>
    </row>
    <row r="32" spans="2:38" x14ac:dyDescent="0.25">
      <c r="C32" s="291"/>
    </row>
    <row r="33" spans="3:4" x14ac:dyDescent="0.25">
      <c r="C33" s="291"/>
      <c r="D33" s="291"/>
    </row>
    <row r="35" spans="3:4" x14ac:dyDescent="0.25">
      <c r="C35" s="291"/>
      <c r="D35" s="291"/>
    </row>
  </sheetData>
  <mergeCells count="160">
    <mergeCell ref="E19:F19"/>
    <mergeCell ref="G19:H19"/>
    <mergeCell ref="I19:J19"/>
    <mergeCell ref="L19:M19"/>
    <mergeCell ref="E18:F18"/>
    <mergeCell ref="G18:H18"/>
    <mergeCell ref="I18:J18"/>
    <mergeCell ref="L18:M18"/>
    <mergeCell ref="N18:O18"/>
    <mergeCell ref="G30:H30"/>
    <mergeCell ref="L30:M30"/>
    <mergeCell ref="P30:Q30"/>
    <mergeCell ref="T30:U30"/>
    <mergeCell ref="AC27:AD27"/>
    <mergeCell ref="AE27:AF27"/>
    <mergeCell ref="AG22:AH22"/>
    <mergeCell ref="AG23:AH23"/>
    <mergeCell ref="I16:J16"/>
    <mergeCell ref="I17:J17"/>
    <mergeCell ref="L16:M16"/>
    <mergeCell ref="L17:M17"/>
    <mergeCell ref="P23:Q23"/>
    <mergeCell ref="G16:H16"/>
    <mergeCell ref="G17:H17"/>
    <mergeCell ref="G21:H21"/>
    <mergeCell ref="G23:H23"/>
    <mergeCell ref="L27:M27"/>
    <mergeCell ref="N27:O27"/>
    <mergeCell ref="V26:W26"/>
    <mergeCell ref="Y26:Z26"/>
    <mergeCell ref="AA26:AB26"/>
    <mergeCell ref="AG27:AH27"/>
    <mergeCell ref="I28:J28"/>
    <mergeCell ref="L28:M28"/>
    <mergeCell ref="N28:O28"/>
    <mergeCell ref="P28:Q28"/>
    <mergeCell ref="R28:S28"/>
    <mergeCell ref="T28:U28"/>
    <mergeCell ref="V28:W28"/>
    <mergeCell ref="P27:Q27"/>
    <mergeCell ref="R27:S27"/>
    <mergeCell ref="T27:U27"/>
    <mergeCell ref="V27:W27"/>
    <mergeCell ref="Y27:Z27"/>
    <mergeCell ref="AA27:AB27"/>
    <mergeCell ref="Y28:Z28"/>
    <mergeCell ref="AA28:AB28"/>
    <mergeCell ref="AC28:AD28"/>
    <mergeCell ref="AC26:AD26"/>
    <mergeCell ref="AE26:AF26"/>
    <mergeCell ref="AG26:AH26"/>
    <mergeCell ref="AG25:AH25"/>
    <mergeCell ref="B26:C26"/>
    <mergeCell ref="E26:F26"/>
    <mergeCell ref="G26:H26"/>
    <mergeCell ref="I26:J26"/>
    <mergeCell ref="L26:M26"/>
    <mergeCell ref="N26:O26"/>
    <mergeCell ref="P26:Q26"/>
    <mergeCell ref="R26:S26"/>
    <mergeCell ref="T26:U26"/>
    <mergeCell ref="T25:U25"/>
    <mergeCell ref="V25:W25"/>
    <mergeCell ref="Y25:Z25"/>
    <mergeCell ref="AA25:AB25"/>
    <mergeCell ref="AC25:AD25"/>
    <mergeCell ref="AE25:AF25"/>
    <mergeCell ref="AE24:AF24"/>
    <mergeCell ref="AG24:AH24"/>
    <mergeCell ref="B25:C25"/>
    <mergeCell ref="E25:F25"/>
    <mergeCell ref="G25:H25"/>
    <mergeCell ref="I25:J25"/>
    <mergeCell ref="L25:M25"/>
    <mergeCell ref="N25:O25"/>
    <mergeCell ref="P25:Q25"/>
    <mergeCell ref="R25:S25"/>
    <mergeCell ref="R24:S24"/>
    <mergeCell ref="T24:U24"/>
    <mergeCell ref="V24:W24"/>
    <mergeCell ref="Y24:Z24"/>
    <mergeCell ref="AA24:AB24"/>
    <mergeCell ref="AC24:AD24"/>
    <mergeCell ref="E24:F24"/>
    <mergeCell ref="G24:H24"/>
    <mergeCell ref="I24:J24"/>
    <mergeCell ref="L24:M24"/>
    <mergeCell ref="N24:O24"/>
    <mergeCell ref="P24:Q24"/>
    <mergeCell ref="AE22:AF22"/>
    <mergeCell ref="AC22:AD22"/>
    <mergeCell ref="AC23:AD23"/>
    <mergeCell ref="AE23:AF23"/>
    <mergeCell ref="B20:B21"/>
    <mergeCell ref="C20:C21"/>
    <mergeCell ref="D20:D21"/>
    <mergeCell ref="E21:F21"/>
    <mergeCell ref="I21:J21"/>
    <mergeCell ref="L21:M21"/>
    <mergeCell ref="L20:M20"/>
    <mergeCell ref="E20:F20"/>
    <mergeCell ref="G20:H20"/>
    <mergeCell ref="I20:J20"/>
    <mergeCell ref="B18:B19"/>
    <mergeCell ref="C18:C19"/>
    <mergeCell ref="D18:D19"/>
    <mergeCell ref="B14:B15"/>
    <mergeCell ref="C14:C15"/>
    <mergeCell ref="D14:D15"/>
    <mergeCell ref="B16:B17"/>
    <mergeCell ref="C16:C17"/>
    <mergeCell ref="D16:D17"/>
    <mergeCell ref="B30:B31"/>
    <mergeCell ref="AA23:AB23"/>
    <mergeCell ref="E23:F23"/>
    <mergeCell ref="I23:J23"/>
    <mergeCell ref="L23:M23"/>
    <mergeCell ref="N23:O23"/>
    <mergeCell ref="R23:S23"/>
    <mergeCell ref="T23:U23"/>
    <mergeCell ref="L22:M22"/>
    <mergeCell ref="N22:O22"/>
    <mergeCell ref="P22:Q22"/>
    <mergeCell ref="R22:S22"/>
    <mergeCell ref="T22:U22"/>
    <mergeCell ref="E22:F22"/>
    <mergeCell ref="G22:H22"/>
    <mergeCell ref="I22:J22"/>
    <mergeCell ref="B22:B23"/>
    <mergeCell ref="C22:C23"/>
    <mergeCell ref="D22:D23"/>
    <mergeCell ref="AA22:AB22"/>
    <mergeCell ref="B27:C27"/>
    <mergeCell ref="E27:F27"/>
    <mergeCell ref="G27:H27"/>
    <mergeCell ref="I27:J27"/>
    <mergeCell ref="AI12:AI13"/>
    <mergeCell ref="AJ12:AJ13"/>
    <mergeCell ref="AK12:AK13"/>
    <mergeCell ref="AL12:AL13"/>
    <mergeCell ref="AI11:AJ11"/>
    <mergeCell ref="AK11:AL11"/>
    <mergeCell ref="E12:H12"/>
    <mergeCell ref="I12:M12"/>
    <mergeCell ref="N12:Q12"/>
    <mergeCell ref="R12:U12"/>
    <mergeCell ref="V12:Z12"/>
    <mergeCell ref="AA12:AD12"/>
    <mergeCell ref="AE12:AH12"/>
    <mergeCell ref="B4:AD4"/>
    <mergeCell ref="B9:AD9"/>
    <mergeCell ref="B11:B13"/>
    <mergeCell ref="C11:C13"/>
    <mergeCell ref="D11:D13"/>
    <mergeCell ref="E11:H11"/>
    <mergeCell ref="I11:AH11"/>
    <mergeCell ref="N16:O16"/>
    <mergeCell ref="N17:O17"/>
    <mergeCell ref="E16:F16"/>
    <mergeCell ref="E17:F17"/>
  </mergeCells>
  <pageMargins left="0.25" right="0.25" top="0.75" bottom="0.75" header="0.3" footer="0.3"/>
  <pageSetup paperSize="8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35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" customWidth="1"/>
    <col min="6" max="6" width="7.5703125" customWidth="1"/>
    <col min="7" max="7" width="7.140625" customWidth="1"/>
    <col min="8" max="8" width="7.7109375" customWidth="1"/>
    <col min="9" max="9" width="7.28515625" customWidth="1"/>
    <col min="10" max="10" width="8" customWidth="1"/>
    <col min="11" max="11" width="7.7109375" customWidth="1"/>
    <col min="12" max="12" width="8" customWidth="1"/>
    <col min="13" max="14" width="7.5703125" customWidth="1"/>
    <col min="15" max="15" width="7.85546875" customWidth="1"/>
    <col min="16" max="16" width="8.28515625" customWidth="1"/>
    <col min="17" max="17" width="7.85546875" customWidth="1"/>
    <col min="18" max="18" width="12.85546875" customWidth="1"/>
    <col min="19" max="19" width="13.5703125" customWidth="1"/>
    <col min="20" max="20" width="11.85546875" customWidth="1"/>
    <col min="21" max="21" width="12.85546875" customWidth="1"/>
  </cols>
  <sheetData>
    <row r="4" spans="1:21" ht="22.5" x14ac:dyDescent="0.3">
      <c r="B4" s="432" t="s">
        <v>112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389"/>
      <c r="S4" s="389"/>
    </row>
    <row r="5" spans="1:21" ht="15.75" x14ac:dyDescent="0.25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ht="22.5" x14ac:dyDescent="0.3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1" ht="22.5" x14ac:dyDescent="0.25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21" ht="15.75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1" ht="22.5" x14ac:dyDescent="0.3">
      <c r="B9" s="433" t="s">
        <v>52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390"/>
      <c r="S9" s="390"/>
    </row>
    <row r="10" spans="1:21" ht="15.75" thickBot="1" x14ac:dyDescent="0.3">
      <c r="B10" s="9"/>
      <c r="C10" s="10"/>
      <c r="D10" s="10"/>
      <c r="E10" s="9"/>
      <c r="F10" s="9"/>
      <c r="G10" s="9"/>
      <c r="H10" s="9"/>
      <c r="I10" s="9"/>
      <c r="J10" s="9"/>
      <c r="K10" s="9"/>
      <c r="L10" s="9"/>
      <c r="M10" s="9"/>
    </row>
    <row r="11" spans="1:21" ht="23.25" customHeight="1" thickBot="1" x14ac:dyDescent="0.3">
      <c r="A11" s="11"/>
      <c r="B11" s="434" t="s">
        <v>2</v>
      </c>
      <c r="C11" s="437" t="s">
        <v>3</v>
      </c>
      <c r="D11" s="437" t="s">
        <v>4</v>
      </c>
      <c r="E11" s="440" t="s">
        <v>113</v>
      </c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2"/>
      <c r="R11" s="440" t="s">
        <v>7</v>
      </c>
      <c r="S11" s="442"/>
      <c r="T11" s="451" t="s">
        <v>8</v>
      </c>
      <c r="U11" s="452"/>
    </row>
    <row r="12" spans="1:21" ht="20.25" customHeight="1" x14ac:dyDescent="0.25">
      <c r="A12" s="11"/>
      <c r="B12" s="435"/>
      <c r="C12" s="438"/>
      <c r="D12" s="438"/>
      <c r="E12" s="453" t="s">
        <v>96</v>
      </c>
      <c r="F12" s="453"/>
      <c r="G12" s="453"/>
      <c r="H12" s="453"/>
      <c r="I12" s="454"/>
      <c r="J12" s="571" t="s">
        <v>97</v>
      </c>
      <c r="K12" s="453"/>
      <c r="L12" s="453"/>
      <c r="M12" s="454"/>
      <c r="N12" s="571" t="s">
        <v>9</v>
      </c>
      <c r="O12" s="453"/>
      <c r="P12" s="453"/>
      <c r="Q12" s="454"/>
      <c r="R12" s="458" t="s">
        <v>16</v>
      </c>
      <c r="S12" s="460" t="s">
        <v>17</v>
      </c>
      <c r="T12" s="462" t="s">
        <v>18</v>
      </c>
      <c r="U12" s="444" t="s">
        <v>17</v>
      </c>
    </row>
    <row r="13" spans="1:21" ht="24.75" customHeight="1" thickBot="1" x14ac:dyDescent="0.3">
      <c r="A13" s="11"/>
      <c r="B13" s="436"/>
      <c r="C13" s="439"/>
      <c r="D13" s="439"/>
      <c r="E13" s="22">
        <v>19</v>
      </c>
      <c r="F13" s="14">
        <v>20</v>
      </c>
      <c r="G13" s="14">
        <v>21</v>
      </c>
      <c r="H13" s="14">
        <v>22</v>
      </c>
      <c r="I13" s="396">
        <v>23</v>
      </c>
      <c r="J13" s="19">
        <v>23</v>
      </c>
      <c r="K13" s="14">
        <v>24</v>
      </c>
      <c r="L13" s="14">
        <v>25</v>
      </c>
      <c r="M13" s="401">
        <v>26</v>
      </c>
      <c r="N13" s="21">
        <v>27</v>
      </c>
      <c r="O13" s="14">
        <v>28</v>
      </c>
      <c r="P13" s="14">
        <v>29</v>
      </c>
      <c r="Q13" s="15">
        <v>30</v>
      </c>
      <c r="R13" s="459"/>
      <c r="S13" s="461"/>
      <c r="T13" s="463"/>
      <c r="U13" s="445"/>
    </row>
    <row r="14" spans="1:21" ht="9.75" customHeight="1" x14ac:dyDescent="0.25">
      <c r="B14" s="519" t="s">
        <v>86</v>
      </c>
      <c r="C14" s="402"/>
      <c r="D14" s="416"/>
      <c r="E14" s="102"/>
      <c r="F14" s="109"/>
      <c r="G14" s="101"/>
      <c r="H14" s="221"/>
      <c r="I14" s="224"/>
      <c r="J14" s="109"/>
      <c r="K14" s="101"/>
      <c r="L14" s="35"/>
      <c r="M14" s="393"/>
      <c r="N14" s="319"/>
      <c r="O14" s="320"/>
      <c r="P14" s="35"/>
      <c r="Q14" s="393"/>
      <c r="R14" s="228"/>
      <c r="S14" s="227"/>
      <c r="T14" s="87"/>
      <c r="U14" s="88"/>
    </row>
    <row r="15" spans="1:21" ht="9" customHeight="1" x14ac:dyDescent="0.25">
      <c r="B15" s="520"/>
      <c r="C15" s="403"/>
      <c r="D15" s="417"/>
      <c r="E15" s="45"/>
      <c r="F15" s="50"/>
      <c r="G15" s="51"/>
      <c r="H15" s="212"/>
      <c r="I15" s="344"/>
      <c r="J15" s="50"/>
      <c r="K15" s="51"/>
      <c r="L15" s="56"/>
      <c r="M15" s="388"/>
      <c r="N15" s="312"/>
      <c r="O15" s="313"/>
      <c r="P15" s="56"/>
      <c r="Q15" s="388"/>
      <c r="R15" s="219"/>
      <c r="S15" s="218"/>
      <c r="T15" s="66"/>
      <c r="U15" s="104"/>
    </row>
    <row r="16" spans="1:21" ht="18" customHeight="1" x14ac:dyDescent="0.25">
      <c r="B16" s="414" t="s">
        <v>114</v>
      </c>
      <c r="C16" s="521"/>
      <c r="D16" s="416">
        <v>12822.49</v>
      </c>
      <c r="E16" s="420">
        <v>5000</v>
      </c>
      <c r="F16" s="421"/>
      <c r="G16" s="101"/>
      <c r="H16" s="583"/>
      <c r="I16" s="584"/>
      <c r="J16" s="589">
        <v>5000</v>
      </c>
      <c r="K16" s="590"/>
      <c r="L16" s="158"/>
      <c r="M16" s="81"/>
      <c r="N16" s="587">
        <v>2822.49</v>
      </c>
      <c r="O16" s="588"/>
      <c r="P16" s="35"/>
      <c r="Q16" s="393"/>
      <c r="R16" s="398">
        <f>SUM(E16+J16+N16)</f>
        <v>12822.49</v>
      </c>
      <c r="S16" s="227">
        <f>SUM(D16-R16)</f>
        <v>0</v>
      </c>
      <c r="T16" s="87">
        <f>SUM(H16+L16+P16)</f>
        <v>0</v>
      </c>
      <c r="U16" s="88">
        <f>SUM(D16-T16)</f>
        <v>12822.49</v>
      </c>
    </row>
    <row r="17" spans="2:21" ht="18" customHeight="1" x14ac:dyDescent="0.25">
      <c r="B17" s="415"/>
      <c r="C17" s="522"/>
      <c r="D17" s="417"/>
      <c r="E17" s="422"/>
      <c r="F17" s="423"/>
      <c r="G17" s="51"/>
      <c r="H17" s="418"/>
      <c r="I17" s="419"/>
      <c r="J17" s="422"/>
      <c r="K17" s="423"/>
      <c r="L17" s="386"/>
      <c r="M17" s="388"/>
      <c r="N17" s="379"/>
      <c r="O17" s="378"/>
      <c r="P17" s="56"/>
      <c r="Q17" s="388"/>
      <c r="R17" s="399"/>
      <c r="S17" s="218"/>
      <c r="T17" s="66"/>
      <c r="U17" s="104"/>
    </row>
    <row r="18" spans="2:21" ht="27.75" customHeight="1" x14ac:dyDescent="0.25">
      <c r="B18" s="414" t="s">
        <v>115</v>
      </c>
      <c r="C18" s="402"/>
      <c r="D18" s="416">
        <v>2231.13</v>
      </c>
      <c r="E18" s="420"/>
      <c r="F18" s="421"/>
      <c r="G18" s="101"/>
      <c r="H18" s="583"/>
      <c r="I18" s="584"/>
      <c r="J18" s="430">
        <v>2231.13</v>
      </c>
      <c r="K18" s="431"/>
      <c r="L18" s="69"/>
      <c r="M18" s="81"/>
      <c r="N18" s="464"/>
      <c r="O18" s="465"/>
      <c r="P18" s="35"/>
      <c r="Q18" s="393"/>
      <c r="R18" s="398">
        <f>SUM(E18+J18+N18)</f>
        <v>2231.13</v>
      </c>
      <c r="S18" s="227">
        <f>SUM(D18-R18)</f>
        <v>0</v>
      </c>
      <c r="T18" s="87">
        <f>SUM(H18+L18+P18)</f>
        <v>0</v>
      </c>
      <c r="U18" s="88">
        <f>SUM(D18-T18)</f>
        <v>2231.13</v>
      </c>
    </row>
    <row r="19" spans="2:21" ht="23.25" customHeight="1" x14ac:dyDescent="0.25">
      <c r="B19" s="415"/>
      <c r="C19" s="403"/>
      <c r="D19" s="417"/>
      <c r="E19" s="422"/>
      <c r="F19" s="423"/>
      <c r="G19" s="51"/>
      <c r="H19" s="418"/>
      <c r="I19" s="419"/>
      <c r="J19" s="50"/>
      <c r="K19" s="51"/>
      <c r="L19" s="386"/>
      <c r="M19" s="388"/>
      <c r="N19" s="380"/>
      <c r="O19" s="313"/>
      <c r="P19" s="56"/>
      <c r="Q19" s="388"/>
      <c r="R19" s="219"/>
      <c r="S19" s="218"/>
      <c r="T19" s="66"/>
      <c r="U19" s="104"/>
    </row>
    <row r="20" spans="2:21" ht="18.75" customHeight="1" x14ac:dyDescent="0.25">
      <c r="B20" s="414" t="s">
        <v>117</v>
      </c>
      <c r="C20" s="402"/>
      <c r="D20" s="416">
        <v>2410.2800000000002</v>
      </c>
      <c r="E20" s="420">
        <v>700</v>
      </c>
      <c r="F20" s="421"/>
      <c r="G20" s="97"/>
      <c r="H20" s="583"/>
      <c r="I20" s="584"/>
      <c r="J20" s="420">
        <v>600</v>
      </c>
      <c r="K20" s="421"/>
      <c r="L20" s="145"/>
      <c r="M20" s="392"/>
      <c r="N20" s="464">
        <v>1110.28</v>
      </c>
      <c r="O20" s="465"/>
      <c r="P20" s="145"/>
      <c r="Q20" s="392"/>
      <c r="R20" s="400">
        <f>SUM(E20+J20+N20)</f>
        <v>2410.2799999999997</v>
      </c>
      <c r="S20" s="252">
        <v>0</v>
      </c>
      <c r="T20" s="166">
        <f>SUM(H20+L20+P20)</f>
        <v>0</v>
      </c>
      <c r="U20" s="167">
        <f>SUM(D20-T20)</f>
        <v>2410.2800000000002</v>
      </c>
    </row>
    <row r="21" spans="2:21" ht="21.75" customHeight="1" x14ac:dyDescent="0.25">
      <c r="B21" s="415"/>
      <c r="C21" s="403"/>
      <c r="D21" s="417"/>
      <c r="E21" s="422"/>
      <c r="F21" s="423"/>
      <c r="G21" s="51"/>
      <c r="H21" s="418"/>
      <c r="I21" s="419"/>
      <c r="J21" s="50"/>
      <c r="K21" s="50"/>
      <c r="L21" s="56"/>
      <c r="M21" s="388"/>
      <c r="N21" s="380"/>
      <c r="O21" s="313"/>
      <c r="P21" s="56"/>
      <c r="Q21" s="388"/>
      <c r="R21" s="219"/>
      <c r="S21" s="218"/>
      <c r="T21" s="66"/>
      <c r="U21" s="104"/>
    </row>
    <row r="22" spans="2:21" ht="21.75" customHeight="1" x14ac:dyDescent="0.25">
      <c r="B22" s="414" t="s">
        <v>116</v>
      </c>
      <c r="C22" s="402"/>
      <c r="D22" s="416">
        <v>2877.83</v>
      </c>
      <c r="E22" s="68"/>
      <c r="F22" s="69"/>
      <c r="G22" s="97"/>
      <c r="H22" s="243"/>
      <c r="I22" s="395"/>
      <c r="J22" s="420">
        <v>1291.83</v>
      </c>
      <c r="K22" s="421"/>
      <c r="L22" s="145"/>
      <c r="M22" s="392"/>
      <c r="N22" s="464">
        <v>1586</v>
      </c>
      <c r="O22" s="465"/>
      <c r="P22" s="391"/>
      <c r="Q22" s="392"/>
      <c r="R22" s="400">
        <f>SUM(E22+J22+N22)</f>
        <v>2877.83</v>
      </c>
      <c r="S22" s="252">
        <f>SUM(D22-R22)</f>
        <v>0</v>
      </c>
      <c r="T22" s="166">
        <f>SUM(H22+L22+P22)</f>
        <v>0</v>
      </c>
      <c r="U22" s="167">
        <f>SUM(D22-T22)</f>
        <v>2877.83</v>
      </c>
    </row>
    <row r="23" spans="2:21" ht="24" customHeight="1" thickBot="1" x14ac:dyDescent="0.3">
      <c r="B23" s="415"/>
      <c r="C23" s="403"/>
      <c r="D23" s="417"/>
      <c r="E23" s="57"/>
      <c r="F23" s="386"/>
      <c r="G23" s="51"/>
      <c r="H23" s="212"/>
      <c r="I23" s="385"/>
      <c r="J23" s="45"/>
      <c r="K23" s="50"/>
      <c r="L23" s="56"/>
      <c r="M23" s="388"/>
      <c r="N23" s="397"/>
      <c r="O23" s="313"/>
      <c r="P23" s="387"/>
      <c r="Q23" s="388"/>
      <c r="R23" s="219"/>
      <c r="S23" s="218"/>
      <c r="T23" s="66"/>
      <c r="U23" s="104"/>
    </row>
    <row r="24" spans="2:21" ht="16.5" thickBot="1" x14ac:dyDescent="0.3">
      <c r="B24" s="270" t="s">
        <v>46</v>
      </c>
      <c r="C24" s="271">
        <f>SUM(C14:C23)</f>
        <v>0</v>
      </c>
      <c r="D24" s="394"/>
      <c r="E24" s="533">
        <f>SUM(E17+E19+E21)</f>
        <v>0</v>
      </c>
      <c r="F24" s="534"/>
      <c r="G24" s="273"/>
      <c r="H24" s="535">
        <f>SUM(H17+H19+H21)</f>
        <v>0</v>
      </c>
      <c r="I24" s="536"/>
      <c r="J24" s="523">
        <f>SUM(J17+J19+J21)</f>
        <v>0</v>
      </c>
      <c r="K24" s="524"/>
      <c r="L24" s="525">
        <f>SUM(L17+L19+L21)</f>
        <v>0</v>
      </c>
      <c r="M24" s="526"/>
      <c r="N24" s="523">
        <f>SUM(N17+N19+N21)</f>
        <v>0</v>
      </c>
      <c r="O24" s="524"/>
      <c r="P24" s="525">
        <f>SUM(P17+P19+P21)</f>
        <v>0</v>
      </c>
      <c r="Q24" s="526"/>
      <c r="R24" s="274"/>
      <c r="S24" s="275"/>
      <c r="T24" s="276"/>
      <c r="U24" s="277"/>
    </row>
    <row r="25" spans="2:21" ht="16.5" thickBot="1" x14ac:dyDescent="0.3">
      <c r="B25" s="527" t="s">
        <v>47</v>
      </c>
      <c r="C25" s="528"/>
      <c r="D25" s="278">
        <f>SUM(D14:D24)</f>
        <v>20341.729999999996</v>
      </c>
      <c r="E25" s="529">
        <f>E16+E18+E20+E22</f>
        <v>5700</v>
      </c>
      <c r="F25" s="530"/>
      <c r="G25" s="279"/>
      <c r="H25" s="531">
        <f>H16+H18+H20</f>
        <v>0</v>
      </c>
      <c r="I25" s="532"/>
      <c r="J25" s="529">
        <f>J16+J18+J20+J22</f>
        <v>9122.9599999999991</v>
      </c>
      <c r="K25" s="530"/>
      <c r="L25" s="531">
        <f>L16+L18+L20</f>
        <v>0</v>
      </c>
      <c r="M25" s="532"/>
      <c r="N25" s="529">
        <f>N16+N18+N20+N22</f>
        <v>5518.7699999999995</v>
      </c>
      <c r="O25" s="530"/>
      <c r="P25" s="531">
        <f>P16+P18+P20</f>
        <v>0</v>
      </c>
      <c r="Q25" s="532"/>
      <c r="R25" s="308">
        <f>R16+R18+R20+R22</f>
        <v>20341.729999999996</v>
      </c>
      <c r="S25" s="310">
        <f>S16+S18+S20+S22</f>
        <v>0</v>
      </c>
      <c r="T25" s="276"/>
      <c r="U25" s="280">
        <f>SUM(D25-T25)</f>
        <v>20341.729999999996</v>
      </c>
    </row>
    <row r="26" spans="2:21" ht="16.5" thickBot="1" x14ac:dyDescent="0.3">
      <c r="B26" s="527" t="s">
        <v>48</v>
      </c>
      <c r="C26" s="528"/>
      <c r="D26" s="278">
        <f>ROUND(D25*0.21,2)</f>
        <v>4271.76</v>
      </c>
      <c r="E26" s="529">
        <f>ROUND(E25*0.21,2)</f>
        <v>1197</v>
      </c>
      <c r="F26" s="530"/>
      <c r="G26" s="279"/>
      <c r="H26" s="531">
        <f>ROUND(H25*0.21,2)</f>
        <v>0</v>
      </c>
      <c r="I26" s="532"/>
      <c r="J26" s="529">
        <f>ROUND(J25*0.21,2)</f>
        <v>1915.82</v>
      </c>
      <c r="K26" s="530"/>
      <c r="L26" s="531">
        <f>ROUND(L25*0.21,2)</f>
        <v>0</v>
      </c>
      <c r="M26" s="532"/>
      <c r="N26" s="529">
        <f>ROUND(N25*0.21,2)</f>
        <v>1158.94</v>
      </c>
      <c r="O26" s="530"/>
      <c r="P26" s="531">
        <f>ROUND(P25*0.21,2)</f>
        <v>0</v>
      </c>
      <c r="Q26" s="532"/>
      <c r="R26" s="308">
        <f>SUM(+E26+J26+N26)</f>
        <v>4271.76</v>
      </c>
      <c r="S26" s="310">
        <f>SUM(D26-R26)</f>
        <v>0</v>
      </c>
      <c r="T26" s="276">
        <f>SUM(H26+L26+P26)</f>
        <v>0</v>
      </c>
      <c r="U26" s="281">
        <f>SUM(D26-T26)</f>
        <v>4271.76</v>
      </c>
    </row>
    <row r="27" spans="2:21" ht="16.5" thickBot="1" x14ac:dyDescent="0.3">
      <c r="B27" s="527" t="s">
        <v>49</v>
      </c>
      <c r="C27" s="528"/>
      <c r="D27" s="282">
        <f>SUM(D25:D26)</f>
        <v>24613.489999999998</v>
      </c>
      <c r="E27" s="529">
        <f>E25+E26</f>
        <v>6897</v>
      </c>
      <c r="F27" s="530"/>
      <c r="G27" s="279"/>
      <c r="H27" s="531">
        <f>H25+H26</f>
        <v>0</v>
      </c>
      <c r="I27" s="532"/>
      <c r="J27" s="529">
        <f>J25+J26</f>
        <v>11038.779999999999</v>
      </c>
      <c r="K27" s="530"/>
      <c r="L27" s="531">
        <f>L25+L26</f>
        <v>0</v>
      </c>
      <c r="M27" s="532"/>
      <c r="N27" s="529">
        <f>N25+N26</f>
        <v>6677.7099999999991</v>
      </c>
      <c r="O27" s="530"/>
      <c r="P27" s="531">
        <f>P25+P26</f>
        <v>0</v>
      </c>
      <c r="Q27" s="532"/>
      <c r="R27" s="309">
        <f>SUM(+E27+J27+N27)</f>
        <v>24613.489999999998</v>
      </c>
      <c r="S27" s="311">
        <f>SUM(D27-R27)</f>
        <v>0</v>
      </c>
      <c r="T27" s="283">
        <f>SUM(H27+L27+P27)</f>
        <v>0</v>
      </c>
      <c r="U27" s="284">
        <f>SUM(D27-T27)</f>
        <v>24613.489999999998</v>
      </c>
    </row>
    <row r="28" spans="2:21" ht="15.75" x14ac:dyDescent="0.25">
      <c r="B28" s="9"/>
      <c r="C28" s="285"/>
      <c r="D28" s="285"/>
      <c r="E28" s="547"/>
      <c r="F28" s="547"/>
      <c r="G28" s="286"/>
      <c r="H28" s="548"/>
      <c r="I28" s="548"/>
      <c r="J28" s="547"/>
      <c r="K28" s="547"/>
      <c r="L28" s="548"/>
      <c r="M28" s="548"/>
      <c r="N28" s="556"/>
      <c r="O28" s="555"/>
      <c r="P28" s="563"/>
      <c r="Q28" s="564"/>
      <c r="T28" s="288"/>
    </row>
    <row r="29" spans="2:21" ht="23.25" x14ac:dyDescent="0.25">
      <c r="B29" s="289" t="s">
        <v>111</v>
      </c>
      <c r="C29" s="289"/>
      <c r="D29" s="289"/>
      <c r="E29" s="290"/>
      <c r="F29" s="290"/>
      <c r="G29" s="290"/>
      <c r="H29" s="290"/>
      <c r="I29" s="290"/>
      <c r="J29" s="290"/>
      <c r="K29" s="290"/>
      <c r="L29" s="290"/>
      <c r="M29" s="290"/>
    </row>
    <row r="30" spans="2:21" ht="23.25" x14ac:dyDescent="0.25">
      <c r="B30" s="591"/>
      <c r="C30" s="289"/>
      <c r="D30" s="289"/>
      <c r="E30" s="290"/>
      <c r="F30" s="290"/>
      <c r="G30" s="290"/>
      <c r="H30" s="542"/>
      <c r="I30" s="542"/>
      <c r="J30" s="290"/>
      <c r="K30" s="290"/>
      <c r="L30" s="541"/>
      <c r="M30" s="541"/>
      <c r="P30" s="565"/>
      <c r="Q30" s="566"/>
    </row>
    <row r="31" spans="2:21" x14ac:dyDescent="0.25">
      <c r="B31" s="591"/>
      <c r="D31" s="291"/>
    </row>
    <row r="32" spans="2:21" x14ac:dyDescent="0.25">
      <c r="C32" s="291"/>
    </row>
    <row r="33" spans="3:4" x14ac:dyDescent="0.25">
      <c r="C33" s="291"/>
      <c r="D33" s="291"/>
    </row>
    <row r="35" spans="3:4" x14ac:dyDescent="0.25">
      <c r="C35" s="291"/>
      <c r="D35" s="291"/>
    </row>
  </sheetData>
  <mergeCells count="88">
    <mergeCell ref="B4:Q4"/>
    <mergeCell ref="B9:Q9"/>
    <mergeCell ref="B11:B13"/>
    <mergeCell ref="C11:C13"/>
    <mergeCell ref="D11:D13"/>
    <mergeCell ref="E11:Q11"/>
    <mergeCell ref="J22:K22"/>
    <mergeCell ref="R11:S11"/>
    <mergeCell ref="T11:U11"/>
    <mergeCell ref="E12:I12"/>
    <mergeCell ref="J12:M12"/>
    <mergeCell ref="N12:Q12"/>
    <mergeCell ref="R12:R13"/>
    <mergeCell ref="H17:I17"/>
    <mergeCell ref="J17:K17"/>
    <mergeCell ref="T12:T13"/>
    <mergeCell ref="U12:U13"/>
    <mergeCell ref="H20:I20"/>
    <mergeCell ref="E21:F21"/>
    <mergeCell ref="H21:I21"/>
    <mergeCell ref="E20:F20"/>
    <mergeCell ref="B16:B17"/>
    <mergeCell ref="C16:C17"/>
    <mergeCell ref="D16:D17"/>
    <mergeCell ref="E16:F16"/>
    <mergeCell ref="S12:S13"/>
    <mergeCell ref="B14:B15"/>
    <mergeCell ref="C14:C15"/>
    <mergeCell ref="D14:D15"/>
    <mergeCell ref="E17:F17"/>
    <mergeCell ref="B25:C25"/>
    <mergeCell ref="E25:F25"/>
    <mergeCell ref="H25:I25"/>
    <mergeCell ref="J25:K25"/>
    <mergeCell ref="L25:M25"/>
    <mergeCell ref="N24:O24"/>
    <mergeCell ref="P24:Q24"/>
    <mergeCell ref="E24:F24"/>
    <mergeCell ref="H24:I24"/>
    <mergeCell ref="J24:K24"/>
    <mergeCell ref="L24:M24"/>
    <mergeCell ref="B26:C26"/>
    <mergeCell ref="E26:F26"/>
    <mergeCell ref="H26:I26"/>
    <mergeCell ref="J26:K26"/>
    <mergeCell ref="L26:M26"/>
    <mergeCell ref="N26:O26"/>
    <mergeCell ref="P26:Q26"/>
    <mergeCell ref="P25:Q25"/>
    <mergeCell ref="E28:F28"/>
    <mergeCell ref="H28:I28"/>
    <mergeCell ref="J28:K28"/>
    <mergeCell ref="L28:M28"/>
    <mergeCell ref="N28:O28"/>
    <mergeCell ref="P28:Q28"/>
    <mergeCell ref="L27:M27"/>
    <mergeCell ref="N27:O27"/>
    <mergeCell ref="P27:Q27"/>
    <mergeCell ref="E27:F27"/>
    <mergeCell ref="H27:I27"/>
    <mergeCell ref="J27:K27"/>
    <mergeCell ref="N25:O25"/>
    <mergeCell ref="B30:B31"/>
    <mergeCell ref="H30:I30"/>
    <mergeCell ref="L30:M30"/>
    <mergeCell ref="P30:Q30"/>
    <mergeCell ref="B27:C27"/>
    <mergeCell ref="B20:B21"/>
    <mergeCell ref="C20:C21"/>
    <mergeCell ref="J20:K20"/>
    <mergeCell ref="N20:O20"/>
    <mergeCell ref="N18:O18"/>
    <mergeCell ref="B22:B23"/>
    <mergeCell ref="C22:C23"/>
    <mergeCell ref="D22:D23"/>
    <mergeCell ref="N16:O16"/>
    <mergeCell ref="N22:O22"/>
    <mergeCell ref="D20:D21"/>
    <mergeCell ref="H18:I18"/>
    <mergeCell ref="J18:K18"/>
    <mergeCell ref="E19:F19"/>
    <mergeCell ref="H19:I19"/>
    <mergeCell ref="B18:B19"/>
    <mergeCell ref="C18:C19"/>
    <mergeCell ref="D18:D19"/>
    <mergeCell ref="E18:F18"/>
    <mergeCell ref="H16:I16"/>
    <mergeCell ref="J16:K16"/>
  </mergeCells>
  <pageMargins left="0.25" right="0.25" top="0.75" bottom="0.75" header="0.3" footer="0.3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Bendras</vt:lpstr>
      <vt:lpstr>7-14</vt:lpstr>
      <vt:lpstr>7-14 K</vt:lpstr>
      <vt:lpstr>7-14 K2</vt:lpstr>
      <vt:lpstr>7-14 pap. d.</vt:lpstr>
      <vt:lpstr>1-7 pap. d.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Vilmantas Šmigelskis</dc:creator>
  <cp:lastModifiedBy>Windows User</cp:lastModifiedBy>
  <cp:lastPrinted>2023-11-27T15:29:34Z</cp:lastPrinted>
  <dcterms:created xsi:type="dcterms:W3CDTF">2023-09-06T12:17:47Z</dcterms:created>
  <dcterms:modified xsi:type="dcterms:W3CDTF">2025-04-17T10:22:52Z</dcterms:modified>
</cp:coreProperties>
</file>