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esieji pirkimai nuo 2019\2025\Vienkartinės prekės 4 įvairios 202507\"/>
    </mc:Choice>
  </mc:AlternateContent>
  <xr:revisionPtr revIDLastSave="0" documentId="8_{FC5A8DAA-DF6D-45B4-AFCA-2888896460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 SKS" sheetId="2" r:id="rId1"/>
    <sheet name="Lapas1" sheetId="3" r:id="rId2"/>
  </sheets>
  <calcPr calcId="191029"/>
</workbook>
</file>

<file path=xl/calcChain.xml><?xml version="1.0" encoding="utf-8"?>
<calcChain xmlns="http://schemas.openxmlformats.org/spreadsheetml/2006/main">
  <c r="I32" i="2" l="1"/>
  <c r="J32" i="2"/>
  <c r="K32" i="2" s="1"/>
  <c r="I33" i="2"/>
  <c r="J33" i="2"/>
  <c r="L33" i="2" s="1"/>
  <c r="J28" i="2"/>
  <c r="L28" i="2" s="1"/>
  <c r="L29" i="2" s="1"/>
  <c r="I28" i="2"/>
  <c r="I24" i="2"/>
  <c r="J24" i="2"/>
  <c r="K24" i="2" s="1"/>
  <c r="I25" i="2"/>
  <c r="J25" i="2"/>
  <c r="L25" i="2" s="1"/>
  <c r="J23" i="2"/>
  <c r="L23" i="2" s="1"/>
  <c r="I23" i="2"/>
  <c r="I14" i="2"/>
  <c r="J14" i="2"/>
  <c r="K14" i="2" s="1"/>
  <c r="I15" i="2"/>
  <c r="J15" i="2"/>
  <c r="K15" i="2" s="1"/>
  <c r="I16" i="2"/>
  <c r="J16" i="2"/>
  <c r="K16" i="2" s="1"/>
  <c r="I17" i="2"/>
  <c r="J17" i="2"/>
  <c r="K17" i="2" s="1"/>
  <c r="I18" i="2"/>
  <c r="J18" i="2"/>
  <c r="K18" i="2" s="1"/>
  <c r="I19" i="2"/>
  <c r="J19" i="2"/>
  <c r="L19" i="2" s="1"/>
  <c r="I20" i="2"/>
  <c r="J20" i="2"/>
  <c r="K20" i="2" s="1"/>
  <c r="J13" i="2"/>
  <c r="L13" i="2" s="1"/>
  <c r="I13" i="2"/>
  <c r="K6" i="2"/>
  <c r="K7" i="2" s="1"/>
  <c r="K9" i="2"/>
  <c r="L9" i="2" s="1"/>
  <c r="L10" i="2" s="1"/>
  <c r="J9" i="2"/>
  <c r="J10" i="2" s="1"/>
  <c r="I9" i="2"/>
  <c r="J6" i="2"/>
  <c r="J7" i="2" s="1"/>
  <c r="I6" i="2"/>
  <c r="J35" i="2" l="1"/>
  <c r="L15" i="2"/>
  <c r="L24" i="2"/>
  <c r="L26" i="2" s="1"/>
  <c r="K10" i="2"/>
  <c r="K19" i="2"/>
  <c r="L6" i="2"/>
  <c r="L7" i="2" s="1"/>
  <c r="J29" i="2"/>
  <c r="L17" i="2"/>
  <c r="J34" i="2"/>
  <c r="L32" i="2"/>
  <c r="L34" i="2" s="1"/>
  <c r="K33" i="2"/>
  <c r="K34" i="2" s="1"/>
  <c r="K28" i="2"/>
  <c r="K29" i="2" s="1"/>
  <c r="K25" i="2"/>
  <c r="K23" i="2"/>
  <c r="J26" i="2"/>
  <c r="L14" i="2"/>
  <c r="L20" i="2"/>
  <c r="L18" i="2"/>
  <c r="L16" i="2"/>
  <c r="K13" i="2"/>
  <c r="K21" i="2" s="1"/>
  <c r="J21" i="2"/>
  <c r="E26" i="2"/>
  <c r="E21" i="2"/>
  <c r="L35" i="2" l="1"/>
  <c r="K26" i="2"/>
  <c r="K35" i="2" s="1"/>
  <c r="J36" i="2" s="1"/>
  <c r="L21" i="2"/>
  <c r="I1" i="3"/>
  <c r="E7" i="2" l="1"/>
  <c r="E34" i="2"/>
  <c r="E10" i="2"/>
  <c r="E29" i="2"/>
</calcChain>
</file>

<file path=xl/sharedStrings.xml><?xml version="1.0" encoding="utf-8"?>
<sst xmlns="http://schemas.openxmlformats.org/spreadsheetml/2006/main" count="124" uniqueCount="96">
  <si>
    <t>Pirkimo objekto dalies ir eilės numeris</t>
  </si>
  <si>
    <t>Prekės pavadinimas, trumpas aprašymas ir būtini techniniai parametrai</t>
  </si>
  <si>
    <t>Mato vnt.</t>
  </si>
  <si>
    <t>Gamintojas</t>
  </si>
  <si>
    <t>Visos 1 pirkimo objekto dalies suma:</t>
  </si>
  <si>
    <t>2.1</t>
  </si>
  <si>
    <t>Visos 2 pirkimo objekto dalies suma:</t>
  </si>
  <si>
    <t>3.1</t>
  </si>
  <si>
    <t>Prekės pavdinimas, kiekis pakuotėje (kaip bus rašoma sąskaitoje)  ir REF kodas</t>
  </si>
  <si>
    <t>vnt.</t>
  </si>
  <si>
    <t>Visos 4 pirkimo objekto dalies suma:</t>
  </si>
  <si>
    <t>1.1</t>
  </si>
  <si>
    <t>4.1</t>
  </si>
  <si>
    <t>Visos 14 pirkimo objekto dalies suma:</t>
  </si>
  <si>
    <t>Visos 3 pirkimo objekto dalies suma:</t>
  </si>
  <si>
    <t>14.1</t>
  </si>
  <si>
    <t xml:space="preserve">Orientacinis poreikis 1  metams </t>
  </si>
  <si>
    <t>Siūlomo parametro atitikimas, konkreti parametro reikšmė ir atitikimo patvirtinimas (psl. pasiūlyme, puslapyje pabraukiant kiekvienos pozicijos kiekvieną atitikimą, nurodant pozicijos numerį pagal prašomas specifikacijas)</t>
  </si>
  <si>
    <t>Būtina užsakymus priimti ir sąskaitas pateikti elektroniniu formatu (*.pdf netinka!)</t>
  </si>
  <si>
    <t>Pleistras užklijuoti injekcijos vietai, ne mažesnis kaip 1,6  x 4 cm</t>
  </si>
  <si>
    <t>Elastinis tinklinis palaikomasis  tvarstis vamzdžio tipo, 25 m ilgio. Kirpimo vietoje neyra. Dydžiai:</t>
  </si>
  <si>
    <t>Nr. 3</t>
  </si>
  <si>
    <t>Nr. 4</t>
  </si>
  <si>
    <t>Nr. 5</t>
  </si>
  <si>
    <t>Nr. 7</t>
  </si>
  <si>
    <t>Nr. 8</t>
  </si>
  <si>
    <t>Nr. 9</t>
  </si>
  <si>
    <t>Nr.10</t>
  </si>
  <si>
    <t>Kepuraitė galvai M</t>
  </si>
  <si>
    <t>Kepuraitė galvai L</t>
  </si>
  <si>
    <t>Nr. 6</t>
  </si>
  <si>
    <t>Nazogastrinio zondo fiksavimo hipoalergiškas pleistras suaugusiems</t>
  </si>
  <si>
    <t>Kepuraitė galvai XL</t>
  </si>
  <si>
    <t>13.1</t>
  </si>
  <si>
    <t>Visos 13 pirkimo objekto dalies suma:</t>
  </si>
  <si>
    <t>Nesterilus elastinis kompresinis tvarstis 500 x 10 cm, pagamintas iš 96 % medvilnės ir 4 % elastano (paklaida ± 2 %). Tamprumas didesnis negu 170 %. Galimybė nukirpti be papildomo nukirptos vietos apdorojimo. Komplekte turi būti 2 metaliniai fiksatoriai. Vienetinė pakuotė.</t>
  </si>
  <si>
    <t>Nr. 6-7</t>
  </si>
  <si>
    <t>pora</t>
  </si>
  <si>
    <t>Nr. 7-8</t>
  </si>
  <si>
    <t xml:space="preserve">Pirštinės ginekologinės, pagamintos iš latekso,   anatominės formos : </t>
  </si>
  <si>
    <t>3.1.1</t>
  </si>
  <si>
    <t>4.2</t>
  </si>
  <si>
    <t>Vieno mato vnt. kaina be PVM, €</t>
  </si>
  <si>
    <t>Vieno mato vnt. kaina su 5% PVM, €</t>
  </si>
  <si>
    <t>1 metų poreikio suma be PVM, €</t>
  </si>
  <si>
    <t xml:space="preserve">1 metų poreikio PVM suma, € </t>
  </si>
  <si>
    <t>1 metų poreikio suma su PVM, €</t>
  </si>
  <si>
    <t>1 pirkimo objekto dalis. Nazogastrinio zondo fiksavimo pleistrai</t>
  </si>
  <si>
    <t>2 pirkimo objekto dalis. Pleistrai injekcijos vietai</t>
  </si>
  <si>
    <t xml:space="preserve">3. Pirkimo objekto dalis. Tinkliniai palaikomieji tvarsčiai </t>
  </si>
  <si>
    <t>3.1.2</t>
  </si>
  <si>
    <t>3.1.3</t>
  </si>
  <si>
    <t>3.1.4</t>
  </si>
  <si>
    <t>3.1.5</t>
  </si>
  <si>
    <t>3.1.6</t>
  </si>
  <si>
    <t>3.1.7</t>
  </si>
  <si>
    <t>3.1.8</t>
  </si>
  <si>
    <t>4. Pirkimo objekto dalis. Tinkliniai palaikomieji tvarsčiai galvai</t>
  </si>
  <si>
    <t>4.3</t>
  </si>
  <si>
    <t>13 pirkimo abjekto dalis. Elastiniai tvarsčiai</t>
  </si>
  <si>
    <t>14 pirkimo objekto dalis. Vienkartinės ginekologinės pirštinės</t>
  </si>
  <si>
    <t>14.1.1</t>
  </si>
  <si>
    <t>14.1.2</t>
  </si>
  <si>
    <t>SPECIFIKACIJA.  VIENKARTINĖS MEDICINOS PRIEMONĖS NĖRA CPO</t>
  </si>
  <si>
    <t xml:space="preserve">Pleistras nosies kat. fiks., elastoNASAL, 7x7,1 cm, N50 /811014 </t>
  </si>
  <si>
    <t>Zarys International Group</t>
  </si>
  <si>
    <t>7x7,1 cm/ sertt apr. Katal./1</t>
  </si>
  <si>
    <t>Hartman</t>
  </si>
  <si>
    <t xml:space="preserve">Pleistras injekc. vietai Dermaplast 4x1,6 cm N250   </t>
  </si>
  <si>
    <t>1,6  x 4 cm/ Sert. Apr. Katal. /2</t>
  </si>
  <si>
    <t>Sert. Apr. Katal/4</t>
  </si>
  <si>
    <t>Tytex</t>
  </si>
  <si>
    <t>Medimet</t>
  </si>
  <si>
    <t>Sert. Apr. Katal/3</t>
  </si>
  <si>
    <t xml:space="preserve">Tinklinis tvarstis Care Fix galvai M N10    </t>
  </si>
  <si>
    <t>Tinklinis tvarstis Care Fix galvai L N10</t>
  </si>
  <si>
    <t>Tinklinis tvarstis Care Fix galvai XL N10</t>
  </si>
  <si>
    <t xml:space="preserve">Tinklelis tubuliarinis  Nr. 3  25 m x 1,8 (22) cm </t>
  </si>
  <si>
    <t>Tinklelis tubuliarinis  Nr. 4  25 m x 2,2 (27) cm</t>
  </si>
  <si>
    <t xml:space="preserve">Tinklelis tubuliarinis  Nr. 5   25 m x 2,5 (32) cm </t>
  </si>
  <si>
    <t xml:space="preserve">Tinklelis tubuliarinis  Nr. 6   25 m x 4,2 (60) cm   </t>
  </si>
  <si>
    <t xml:space="preserve">Tinklelis tubuliarinis  Nr. 7   25 m x 4,8 (70) cm  </t>
  </si>
  <si>
    <t>Tinklelis tubuliarinis  Nr. 9   25 m</t>
  </si>
  <si>
    <t xml:space="preserve">Tinklelis tubuliarinis  Nr.10   25 m x </t>
  </si>
  <si>
    <t xml:space="preserve">Tinklelis tubuliarinis  Nr. 8   25 m x 5,5 (78) cm    </t>
  </si>
  <si>
    <t>500 x 10 cm, pagamintas iš 96 % medvilnės ir 4 % elastano. Tamprumas didesnis negu 170 %. Galimybė nukirpti be papildomo nukirptos vietos apdorojimo. Komplekte yrai 2 metaliniai fiksatoriai. Vienetinė pakuotė/Sert. Apr. Katal/13.</t>
  </si>
  <si>
    <t>Lauma Medical</t>
  </si>
  <si>
    <t xml:space="preserve">Lauma Medical elastinis tvarstis, 10 cm x 5,0 m   </t>
  </si>
  <si>
    <t>Kanam Latex</t>
  </si>
  <si>
    <t xml:space="preserve">Pirštinės, sterilios ginekologinės Nr.7,0-7,5 (M); Nr.8,0-8,5 (L)    </t>
  </si>
  <si>
    <t>Pirštinės, sterilios ginekologinės Nr.6,0-6,5 (S); Nr.7,0-7,5 (M)</t>
  </si>
  <si>
    <t>Pirštinės, sterilios ginekologinės Nr.6,0-6,5 (S); Nr.7,0-7,5 (M)/Sert. Apr katal/14</t>
  </si>
  <si>
    <t>Pirštinės, sterilios ginekologinės Nr.7,0-7,5 (M); Nr.8,0-8,5 (L)    /Sert. Apr katal/14</t>
  </si>
  <si>
    <t xml:space="preserve">Direktorius Juozas Devižis </t>
  </si>
  <si>
    <t>Viso</t>
  </si>
  <si>
    <t>A. Zapalskio IĮ "Azas" 2025-07-18 PN 3658524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</si>
</sst>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color rgb="FF0061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1" fillId="0" borderId="0"/>
    <xf numFmtId="0" fontId="6" fillId="0" borderId="0"/>
  </cellStyleXfs>
  <cellXfs count="44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5" fillId="2" borderId="1" xfId="0" applyFont="1" applyFill="1" applyBorder="1" applyAlignment="1">
      <alignment vertical="top" wrapText="1"/>
    </xf>
    <xf numFmtId="0" fontId="0" fillId="0" borderId="1" xfId="0" applyBorder="1"/>
    <xf numFmtId="0" fontId="5" fillId="2" borderId="3" xfId="0" applyFont="1" applyFill="1" applyBorder="1"/>
    <xf numFmtId="0" fontId="5" fillId="2" borderId="4" xfId="0" applyFont="1" applyFill="1" applyBorder="1"/>
    <xf numFmtId="49" fontId="5" fillId="0" borderId="1" xfId="0" applyNumberFormat="1" applyFont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4" borderId="1" xfId="2" applyNumberFormat="1" applyFont="1" applyBorder="1" applyAlignment="1">
      <alignment horizontal="left" vertical="top"/>
    </xf>
    <xf numFmtId="49" fontId="5" fillId="0" borderId="0" xfId="0" applyNumberFormat="1" applyFont="1"/>
    <xf numFmtId="49" fontId="5" fillId="6" borderId="1" xfId="2" applyNumberFormat="1" applyFont="1" applyFill="1" applyBorder="1" applyAlignment="1">
      <alignment horizontal="left" vertical="top"/>
    </xf>
    <xf numFmtId="49" fontId="5" fillId="6" borderId="1" xfId="2" applyNumberFormat="1" applyFont="1" applyFill="1" applyBorder="1" applyAlignment="1">
      <alignment horizontal="left" vertical="top" wrapText="1"/>
    </xf>
    <xf numFmtId="49" fontId="8" fillId="6" borderId="1" xfId="2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2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0" xfId="0" applyNumberFormat="1" applyFont="1"/>
    <xf numFmtId="0" fontId="10" fillId="0" borderId="1" xfId="0" applyFont="1" applyBorder="1" applyAlignment="1">
      <alignment horizontal="left" vertical="top" wrapText="1"/>
    </xf>
    <xf numFmtId="164" fontId="10" fillId="5" borderId="1" xfId="2" applyNumberFormat="1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0" fillId="0" borderId="3" xfId="0" applyBorder="1"/>
    <xf numFmtId="164" fontId="9" fillId="3" borderId="5" xfId="2" applyNumberFormat="1" applyFont="1" applyFill="1" applyBorder="1" applyAlignment="1">
      <alignment horizontal="left" vertical="top"/>
    </xf>
    <xf numFmtId="164" fontId="9" fillId="3" borderId="3" xfId="2" applyNumberFormat="1" applyFont="1" applyFill="1" applyBorder="1" applyAlignment="1">
      <alignment horizontal="left" vertical="top"/>
    </xf>
    <xf numFmtId="0" fontId="0" fillId="0" borderId="4" xfId="0" applyBorder="1"/>
    <xf numFmtId="0" fontId="5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</cellXfs>
  <cellStyles count="5">
    <cellStyle name="Excel Built-in Normal" xfId="1" xr:uid="{00000000-0005-0000-0000-000000000000}"/>
    <cellStyle name="Geras" xfId="2" builtinId="26"/>
    <cellStyle name="Įprastas" xfId="0" builtinId="0"/>
    <cellStyle name="Įprastas 2" xfId="4" xr:uid="{98E865F3-1E3D-479F-8A8B-60CFC639A834}"/>
    <cellStyle name="Įprastas 3" xfId="3" xr:uid="{DFB58FC4-073F-493F-A360-3F18C4C8F1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J37"/>
  <sheetViews>
    <sheetView tabSelected="1" showWhiteSpace="0" zoomScaleNormal="100" zoomScaleSheetLayoutView="100" workbookViewId="0">
      <pane ySplit="4" topLeftCell="A5" activePane="bottomLeft" state="frozen"/>
      <selection pane="bottomLeft" activeCell="C15" sqref="C15"/>
    </sheetView>
  </sheetViews>
  <sheetFormatPr defaultRowHeight="12" x14ac:dyDescent="0.2"/>
  <cols>
    <col min="1" max="1" width="9.28515625" style="16" customWidth="1"/>
    <col min="2" max="2" width="65.140625" style="2" bestFit="1" customWidth="1"/>
    <col min="3" max="3" width="28" style="2" customWidth="1"/>
    <col min="4" max="4" width="6.85546875" style="4" customWidth="1"/>
    <col min="5" max="5" width="9.5703125" style="2" customWidth="1"/>
    <col min="6" max="6" width="11.140625" style="2" customWidth="1"/>
    <col min="7" max="7" width="11.42578125" style="2" customWidth="1"/>
    <col min="8" max="11" width="9.140625" style="2"/>
    <col min="12" max="12" width="9.5703125" style="2" bestFit="1" customWidth="1"/>
    <col min="13" max="16384" width="9.140625" style="2"/>
  </cols>
  <sheetData>
    <row r="1" spans="1:1908" x14ac:dyDescent="0.2">
      <c r="A1" s="16" t="s">
        <v>95</v>
      </c>
    </row>
    <row r="2" spans="1:1908" ht="18" customHeight="1" x14ac:dyDescent="0.2">
      <c r="A2" s="37" t="s">
        <v>63</v>
      </c>
      <c r="B2" s="37"/>
      <c r="C2" s="37"/>
      <c r="D2" s="37"/>
      <c r="E2" s="37"/>
      <c r="F2" s="37"/>
      <c r="G2" s="37"/>
    </row>
    <row r="3" spans="1:1908" ht="18" customHeight="1" x14ac:dyDescent="0.2">
      <c r="A3" s="13"/>
      <c r="B3" s="37" t="s">
        <v>18</v>
      </c>
      <c r="C3" s="37"/>
      <c r="D3" s="37"/>
      <c r="E3" s="37"/>
      <c r="F3" s="37"/>
      <c r="G3" s="37"/>
    </row>
    <row r="4" spans="1:1908" ht="96" customHeight="1" x14ac:dyDescent="0.2">
      <c r="A4" s="14" t="s">
        <v>0</v>
      </c>
      <c r="B4" s="7" t="s">
        <v>1</v>
      </c>
      <c r="C4" s="7" t="s">
        <v>17</v>
      </c>
      <c r="D4" s="7" t="s">
        <v>2</v>
      </c>
      <c r="E4" s="7" t="s">
        <v>16</v>
      </c>
      <c r="F4" s="7" t="s">
        <v>3</v>
      </c>
      <c r="G4" s="7" t="s">
        <v>8</v>
      </c>
      <c r="H4" s="9" t="s">
        <v>42</v>
      </c>
      <c r="I4" s="9" t="s">
        <v>43</v>
      </c>
      <c r="J4" s="9" t="s">
        <v>44</v>
      </c>
      <c r="K4" s="9" t="s">
        <v>45</v>
      </c>
      <c r="L4" s="9" t="s">
        <v>46</v>
      </c>
    </row>
    <row r="5" spans="1:1908" s="3" customFormat="1" ht="12" customHeight="1" x14ac:dyDescent="0.2">
      <c r="A5" s="38" t="s">
        <v>47</v>
      </c>
      <c r="B5" s="38"/>
      <c r="C5" s="38"/>
      <c r="D5" s="38"/>
      <c r="E5" s="38"/>
      <c r="F5" s="38"/>
      <c r="G5" s="38"/>
      <c r="H5" s="11"/>
      <c r="I5" s="11"/>
      <c r="J5" s="11"/>
      <c r="K5" s="11"/>
      <c r="L5" s="1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</row>
    <row r="6" spans="1:1908" ht="59.25" customHeight="1" x14ac:dyDescent="0.2">
      <c r="A6" s="17" t="s">
        <v>11</v>
      </c>
      <c r="B6" s="1" t="s">
        <v>31</v>
      </c>
      <c r="C6" s="1" t="s">
        <v>66</v>
      </c>
      <c r="D6" s="1" t="s">
        <v>9</v>
      </c>
      <c r="E6" s="5">
        <v>50</v>
      </c>
      <c r="F6" s="1" t="s">
        <v>65</v>
      </c>
      <c r="G6" s="1" t="s">
        <v>64</v>
      </c>
      <c r="H6" s="20">
        <v>0.11</v>
      </c>
      <c r="I6" s="20">
        <f>H6*1.05</f>
        <v>0.11550000000000001</v>
      </c>
      <c r="J6" s="20">
        <f>H6*E6</f>
        <v>5.5</v>
      </c>
      <c r="K6" s="20">
        <f>J6*0.05</f>
        <v>0.27500000000000002</v>
      </c>
      <c r="L6" s="21">
        <f>J6*3*1.05</f>
        <v>17.324999999999999</v>
      </c>
    </row>
    <row r="7" spans="1:1908" ht="12" customHeight="1" x14ac:dyDescent="0.2">
      <c r="A7" s="29" t="s">
        <v>4</v>
      </c>
      <c r="B7" s="29"/>
      <c r="C7" s="1"/>
      <c r="D7" s="1" t="s">
        <v>9</v>
      </c>
      <c r="E7" s="1">
        <f>SUM(E6)</f>
        <v>50</v>
      </c>
      <c r="F7" s="5"/>
      <c r="G7" s="5"/>
      <c r="H7" s="10"/>
      <c r="I7" s="10"/>
      <c r="J7" s="10">
        <f>J6</f>
        <v>5.5</v>
      </c>
      <c r="K7" s="10">
        <f>K6</f>
        <v>0.27500000000000002</v>
      </c>
      <c r="L7" s="22">
        <f>L6</f>
        <v>17.324999999999999</v>
      </c>
    </row>
    <row r="8" spans="1:1908" s="3" customFormat="1" ht="16.5" customHeight="1" x14ac:dyDescent="0.2">
      <c r="A8" s="31" t="s">
        <v>48</v>
      </c>
      <c r="B8" s="32"/>
      <c r="C8" s="32"/>
      <c r="D8" s="32"/>
      <c r="E8" s="32"/>
      <c r="F8" s="32"/>
      <c r="G8" s="32"/>
      <c r="H8" s="33"/>
      <c r="I8" s="33"/>
      <c r="J8" s="33"/>
      <c r="K8" s="33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</row>
    <row r="9" spans="1:1908" ht="54.75" customHeight="1" x14ac:dyDescent="0.2">
      <c r="A9" s="18" t="s">
        <v>5</v>
      </c>
      <c r="B9" s="1" t="s">
        <v>19</v>
      </c>
      <c r="C9" s="1" t="s">
        <v>69</v>
      </c>
      <c r="D9" s="1" t="s">
        <v>9</v>
      </c>
      <c r="E9" s="1">
        <v>4000</v>
      </c>
      <c r="F9" s="1" t="s">
        <v>67</v>
      </c>
      <c r="G9" s="1" t="s">
        <v>68</v>
      </c>
      <c r="H9" s="20">
        <v>1.1599999999999999E-2</v>
      </c>
      <c r="I9" s="20">
        <f>H9*1.05</f>
        <v>1.218E-2</v>
      </c>
      <c r="J9" s="20">
        <f>H9*E9</f>
        <v>46.4</v>
      </c>
      <c r="K9" s="20">
        <f>E9*H9</f>
        <v>46.4</v>
      </c>
      <c r="L9" s="21">
        <f>K9*3*1.05</f>
        <v>146.16</v>
      </c>
    </row>
    <row r="10" spans="1:1908" ht="12" customHeight="1" x14ac:dyDescent="0.2">
      <c r="A10" s="29" t="s">
        <v>6</v>
      </c>
      <c r="B10" s="29"/>
      <c r="C10" s="1"/>
      <c r="D10" s="1" t="s">
        <v>9</v>
      </c>
      <c r="E10" s="5">
        <f>SUM(E9)</f>
        <v>4000</v>
      </c>
      <c r="F10" s="5"/>
      <c r="G10" s="5"/>
      <c r="H10" s="10"/>
      <c r="I10" s="10"/>
      <c r="J10" s="10">
        <f>J9</f>
        <v>46.4</v>
      </c>
      <c r="K10" s="10">
        <f>K9</f>
        <v>46.4</v>
      </c>
      <c r="L10" s="22">
        <f>L9</f>
        <v>146.16</v>
      </c>
    </row>
    <row r="11" spans="1:1908" s="3" customFormat="1" ht="12" customHeight="1" x14ac:dyDescent="0.2">
      <c r="A11" s="31" t="s">
        <v>49</v>
      </c>
      <c r="B11" s="32"/>
      <c r="C11" s="32"/>
      <c r="D11" s="32"/>
      <c r="E11" s="32"/>
      <c r="F11" s="32"/>
      <c r="G11" s="32"/>
      <c r="H11" s="33"/>
      <c r="I11" s="33"/>
      <c r="J11" s="33"/>
      <c r="K11" s="33"/>
      <c r="L11" s="3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</row>
    <row r="12" spans="1:1908" ht="25.5" customHeight="1" x14ac:dyDescent="0.2">
      <c r="A12" s="17" t="s">
        <v>7</v>
      </c>
      <c r="B12" s="1" t="s">
        <v>20</v>
      </c>
      <c r="C12" s="1" t="s">
        <v>73</v>
      </c>
      <c r="D12" s="1"/>
      <c r="E12" s="1"/>
      <c r="F12" s="39" t="s">
        <v>72</v>
      </c>
      <c r="G12" s="1"/>
      <c r="H12" s="10"/>
      <c r="I12" s="10"/>
      <c r="J12" s="10"/>
      <c r="K12" s="10"/>
      <c r="L12" s="10"/>
    </row>
    <row r="13" spans="1:1908" ht="49.5" customHeight="1" x14ac:dyDescent="0.2">
      <c r="A13" s="15" t="s">
        <v>40</v>
      </c>
      <c r="B13" s="1" t="s">
        <v>21</v>
      </c>
      <c r="C13" s="1" t="s">
        <v>21</v>
      </c>
      <c r="D13" s="1" t="s">
        <v>9</v>
      </c>
      <c r="E13" s="1">
        <v>20</v>
      </c>
      <c r="F13" s="40"/>
      <c r="G13" s="1" t="s">
        <v>77</v>
      </c>
      <c r="H13" s="20">
        <v>1.8</v>
      </c>
      <c r="I13" s="20">
        <f>H13*1.05</f>
        <v>1.8900000000000001</v>
      </c>
      <c r="J13" s="20">
        <f>H13*E13</f>
        <v>36</v>
      </c>
      <c r="K13" s="20">
        <f>J13*0.05</f>
        <v>1.8</v>
      </c>
      <c r="L13" s="21">
        <f>J13*3*1.05</f>
        <v>113.4</v>
      </c>
    </row>
    <row r="14" spans="1:1908" ht="49.5" customHeight="1" x14ac:dyDescent="0.2">
      <c r="A14" s="15" t="s">
        <v>50</v>
      </c>
      <c r="B14" s="1" t="s">
        <v>22</v>
      </c>
      <c r="C14" s="1" t="s">
        <v>22</v>
      </c>
      <c r="D14" s="1" t="s">
        <v>9</v>
      </c>
      <c r="E14" s="1">
        <v>20</v>
      </c>
      <c r="F14" s="40"/>
      <c r="G14" s="1" t="s">
        <v>78</v>
      </c>
      <c r="H14" s="20">
        <v>2.1800000000000002</v>
      </c>
      <c r="I14" s="20">
        <f t="shared" ref="I14:I20" si="0">H14*1.05</f>
        <v>2.2890000000000001</v>
      </c>
      <c r="J14" s="20">
        <f t="shared" ref="J14:J20" si="1">H14*E14</f>
        <v>43.6</v>
      </c>
      <c r="K14" s="20">
        <f t="shared" ref="K14:K20" si="2">J14*0.05</f>
        <v>2.1800000000000002</v>
      </c>
      <c r="L14" s="21">
        <f t="shared" ref="L14:L20" si="3">J14*3*1.05</f>
        <v>137.34000000000003</v>
      </c>
    </row>
    <row r="15" spans="1:1908" ht="49.5" customHeight="1" x14ac:dyDescent="0.2">
      <c r="A15" s="15" t="s">
        <v>51</v>
      </c>
      <c r="B15" s="1" t="s">
        <v>23</v>
      </c>
      <c r="C15" s="1" t="s">
        <v>23</v>
      </c>
      <c r="D15" s="1" t="s">
        <v>9</v>
      </c>
      <c r="E15" s="1">
        <v>100</v>
      </c>
      <c r="F15" s="40"/>
      <c r="G15" s="1" t="s">
        <v>79</v>
      </c>
      <c r="H15" s="20">
        <v>2.2999999999999998</v>
      </c>
      <c r="I15" s="20">
        <f t="shared" si="0"/>
        <v>2.415</v>
      </c>
      <c r="J15" s="20">
        <f t="shared" si="1"/>
        <v>229.99999999999997</v>
      </c>
      <c r="K15" s="20">
        <f t="shared" si="2"/>
        <v>11.5</v>
      </c>
      <c r="L15" s="21">
        <f t="shared" si="3"/>
        <v>724.49999999999989</v>
      </c>
    </row>
    <row r="16" spans="1:1908" ht="49.5" customHeight="1" x14ac:dyDescent="0.2">
      <c r="A16" s="15" t="s">
        <v>52</v>
      </c>
      <c r="B16" s="1" t="s">
        <v>30</v>
      </c>
      <c r="C16" s="1" t="s">
        <v>30</v>
      </c>
      <c r="D16" s="1" t="s">
        <v>9</v>
      </c>
      <c r="E16" s="1">
        <v>100</v>
      </c>
      <c r="F16" s="40"/>
      <c r="G16" s="1" t="s">
        <v>80</v>
      </c>
      <c r="H16" s="20">
        <v>5.24</v>
      </c>
      <c r="I16" s="20">
        <f t="shared" si="0"/>
        <v>5.5020000000000007</v>
      </c>
      <c r="J16" s="20">
        <f t="shared" si="1"/>
        <v>524</v>
      </c>
      <c r="K16" s="20">
        <f t="shared" si="2"/>
        <v>26.200000000000003</v>
      </c>
      <c r="L16" s="21">
        <f t="shared" si="3"/>
        <v>1650.6000000000001</v>
      </c>
    </row>
    <row r="17" spans="1:12" ht="49.5" customHeight="1" x14ac:dyDescent="0.2">
      <c r="A17" s="15" t="s">
        <v>53</v>
      </c>
      <c r="B17" s="1" t="s">
        <v>24</v>
      </c>
      <c r="C17" s="1" t="s">
        <v>24</v>
      </c>
      <c r="D17" s="1" t="s">
        <v>9</v>
      </c>
      <c r="E17" s="1">
        <v>100</v>
      </c>
      <c r="F17" s="40"/>
      <c r="G17" s="1" t="s">
        <v>81</v>
      </c>
      <c r="H17" s="20">
        <v>5.36</v>
      </c>
      <c r="I17" s="20">
        <f t="shared" si="0"/>
        <v>5.628000000000001</v>
      </c>
      <c r="J17" s="20">
        <f t="shared" si="1"/>
        <v>536</v>
      </c>
      <c r="K17" s="20">
        <f t="shared" si="2"/>
        <v>26.8</v>
      </c>
      <c r="L17" s="21">
        <f t="shared" si="3"/>
        <v>1688.4</v>
      </c>
    </row>
    <row r="18" spans="1:12" ht="49.5" customHeight="1" x14ac:dyDescent="0.2">
      <c r="A18" s="15" t="s">
        <v>54</v>
      </c>
      <c r="B18" s="1" t="s">
        <v>25</v>
      </c>
      <c r="C18" s="1" t="s">
        <v>25</v>
      </c>
      <c r="D18" s="1" t="s">
        <v>9</v>
      </c>
      <c r="E18" s="1">
        <v>100</v>
      </c>
      <c r="F18" s="40"/>
      <c r="G18" s="1" t="s">
        <v>84</v>
      </c>
      <c r="H18" s="24">
        <v>5.6</v>
      </c>
      <c r="I18" s="20">
        <f t="shared" si="0"/>
        <v>5.88</v>
      </c>
      <c r="J18" s="20">
        <f t="shared" si="1"/>
        <v>560</v>
      </c>
      <c r="K18" s="20">
        <f t="shared" si="2"/>
        <v>28</v>
      </c>
      <c r="L18" s="21">
        <f t="shared" si="3"/>
        <v>1764</v>
      </c>
    </row>
    <row r="19" spans="1:12" ht="49.5" customHeight="1" x14ac:dyDescent="0.2">
      <c r="A19" s="15" t="s">
        <v>55</v>
      </c>
      <c r="B19" s="1" t="s">
        <v>27</v>
      </c>
      <c r="C19" s="1" t="s">
        <v>27</v>
      </c>
      <c r="D19" s="1" t="s">
        <v>9</v>
      </c>
      <c r="E19" s="1">
        <v>10</v>
      </c>
      <c r="F19" s="40"/>
      <c r="G19" s="1" t="s">
        <v>83</v>
      </c>
      <c r="H19" s="20">
        <v>8.26</v>
      </c>
      <c r="I19" s="20">
        <f t="shared" si="0"/>
        <v>8.673</v>
      </c>
      <c r="J19" s="20">
        <f t="shared" si="1"/>
        <v>82.6</v>
      </c>
      <c r="K19" s="20">
        <f t="shared" si="2"/>
        <v>4.13</v>
      </c>
      <c r="L19" s="21">
        <f t="shared" si="3"/>
        <v>260.19</v>
      </c>
    </row>
    <row r="20" spans="1:12" ht="49.5" customHeight="1" x14ac:dyDescent="0.2">
      <c r="A20" s="15" t="s">
        <v>56</v>
      </c>
      <c r="B20" s="1" t="s">
        <v>26</v>
      </c>
      <c r="C20" s="1" t="s">
        <v>26</v>
      </c>
      <c r="D20" s="1" t="s">
        <v>9</v>
      </c>
      <c r="E20" s="1">
        <v>10</v>
      </c>
      <c r="F20" s="41"/>
      <c r="G20" s="1" t="s">
        <v>82</v>
      </c>
      <c r="H20" s="20">
        <v>7.24</v>
      </c>
      <c r="I20" s="20">
        <f t="shared" si="0"/>
        <v>7.6020000000000003</v>
      </c>
      <c r="J20" s="20">
        <f t="shared" si="1"/>
        <v>72.400000000000006</v>
      </c>
      <c r="K20" s="20">
        <f t="shared" si="2"/>
        <v>3.6200000000000006</v>
      </c>
      <c r="L20" s="21">
        <f t="shared" si="3"/>
        <v>228.06000000000003</v>
      </c>
    </row>
    <row r="21" spans="1:12" ht="12" customHeight="1" x14ac:dyDescent="0.2">
      <c r="A21" s="30" t="s">
        <v>14</v>
      </c>
      <c r="B21" s="30"/>
      <c r="C21" s="1"/>
      <c r="D21" s="1"/>
      <c r="E21" s="1">
        <f>SUM(E13:E20)</f>
        <v>460</v>
      </c>
      <c r="F21" s="1"/>
      <c r="G21" s="1"/>
      <c r="H21" s="10"/>
      <c r="I21" s="10"/>
      <c r="J21" s="10">
        <f>SUM(J13:J20)</f>
        <v>2084.6</v>
      </c>
      <c r="K21" s="10">
        <f>SUM(K13:K20)</f>
        <v>104.23</v>
      </c>
      <c r="L21" s="22">
        <f>SUM(L13:L20)</f>
        <v>6566.49</v>
      </c>
    </row>
    <row r="22" spans="1:12" ht="12" customHeight="1" x14ac:dyDescent="0.2">
      <c r="A22" s="34" t="s">
        <v>57</v>
      </c>
      <c r="B22" s="35"/>
      <c r="C22" s="35"/>
      <c r="D22" s="35"/>
      <c r="E22" s="35"/>
      <c r="F22" s="35"/>
      <c r="G22" s="35"/>
      <c r="H22" s="33"/>
      <c r="I22" s="33"/>
      <c r="J22" s="33"/>
      <c r="K22" s="33"/>
      <c r="L22" s="36"/>
    </row>
    <row r="23" spans="1:12" ht="54" customHeight="1" x14ac:dyDescent="0.2">
      <c r="A23" s="17" t="s">
        <v>12</v>
      </c>
      <c r="B23" s="1" t="s">
        <v>28</v>
      </c>
      <c r="C23" s="1" t="s">
        <v>28</v>
      </c>
      <c r="D23" s="1" t="s">
        <v>9</v>
      </c>
      <c r="E23" s="1">
        <v>2</v>
      </c>
      <c r="F23" s="39" t="s">
        <v>71</v>
      </c>
      <c r="G23" s="1" t="s">
        <v>74</v>
      </c>
      <c r="H23" s="23">
        <v>0.74</v>
      </c>
      <c r="I23" s="20">
        <f>H23*1.05</f>
        <v>0.77700000000000002</v>
      </c>
      <c r="J23" s="20">
        <f>H23*E23</f>
        <v>1.48</v>
      </c>
      <c r="K23" s="20">
        <f>J23*0.05</f>
        <v>7.3999999999999996E-2</v>
      </c>
      <c r="L23" s="21">
        <f>J23*3*1.05</f>
        <v>4.6619999999999999</v>
      </c>
    </row>
    <row r="24" spans="1:12" ht="54" customHeight="1" x14ac:dyDescent="0.2">
      <c r="A24" s="17" t="s">
        <v>41</v>
      </c>
      <c r="B24" s="1" t="s">
        <v>29</v>
      </c>
      <c r="C24" s="1" t="s">
        <v>29</v>
      </c>
      <c r="D24" s="1" t="s">
        <v>9</v>
      </c>
      <c r="E24" s="1">
        <v>2</v>
      </c>
      <c r="F24" s="40"/>
      <c r="G24" s="1" t="s">
        <v>75</v>
      </c>
      <c r="H24" s="23">
        <v>0.84</v>
      </c>
      <c r="I24" s="20">
        <f t="shared" ref="I24:I25" si="4">H24*1.05</f>
        <v>0.88200000000000001</v>
      </c>
      <c r="J24" s="20">
        <f t="shared" ref="J24:J25" si="5">H24*E24</f>
        <v>1.68</v>
      </c>
      <c r="K24" s="20">
        <f t="shared" ref="K24:K25" si="6">J24*0.05</f>
        <v>8.4000000000000005E-2</v>
      </c>
      <c r="L24" s="21">
        <f t="shared" ref="L24:L25" si="7">J24*3*1.05</f>
        <v>5.2920000000000007</v>
      </c>
    </row>
    <row r="25" spans="1:12" ht="54" customHeight="1" x14ac:dyDescent="0.2">
      <c r="A25" s="17" t="s">
        <v>58</v>
      </c>
      <c r="B25" s="1" t="s">
        <v>32</v>
      </c>
      <c r="C25" s="1" t="s">
        <v>32</v>
      </c>
      <c r="D25" s="1" t="s">
        <v>9</v>
      </c>
      <c r="E25" s="1">
        <v>2</v>
      </c>
      <c r="F25" s="41"/>
      <c r="G25" s="1" t="s">
        <v>76</v>
      </c>
      <c r="H25" s="23">
        <v>0.9</v>
      </c>
      <c r="I25" s="20">
        <f t="shared" si="4"/>
        <v>0.94500000000000006</v>
      </c>
      <c r="J25" s="20">
        <f t="shared" si="5"/>
        <v>1.8</v>
      </c>
      <c r="K25" s="20">
        <f t="shared" si="6"/>
        <v>9.0000000000000011E-2</v>
      </c>
      <c r="L25" s="21">
        <f t="shared" si="7"/>
        <v>5.6700000000000008</v>
      </c>
    </row>
    <row r="26" spans="1:12" ht="12" customHeight="1" x14ac:dyDescent="0.2">
      <c r="A26" s="29" t="s">
        <v>10</v>
      </c>
      <c r="B26" s="29"/>
      <c r="C26" s="1" t="s">
        <v>70</v>
      </c>
      <c r="D26" s="1" t="s">
        <v>9</v>
      </c>
      <c r="E26" s="1">
        <f>SUM(D23:E25)</f>
        <v>6</v>
      </c>
      <c r="F26" s="5"/>
      <c r="G26" s="5"/>
      <c r="H26" s="10"/>
      <c r="I26" s="10"/>
      <c r="J26" s="10">
        <f>SUM(J23:J25)</f>
        <v>4.96</v>
      </c>
      <c r="K26" s="10">
        <f>SUM(K23:K25)</f>
        <v>0.248</v>
      </c>
      <c r="L26" s="22">
        <f>SUM(L23:L25)</f>
        <v>15.624000000000002</v>
      </c>
    </row>
    <row r="27" spans="1:12" ht="12" customHeight="1" x14ac:dyDescent="0.2">
      <c r="A27" s="31" t="s">
        <v>59</v>
      </c>
      <c r="B27" s="32"/>
      <c r="C27" s="32"/>
      <c r="D27" s="32"/>
      <c r="E27" s="32"/>
      <c r="F27" s="32"/>
      <c r="G27" s="32"/>
      <c r="H27" s="33"/>
      <c r="I27" s="33"/>
      <c r="J27" s="33"/>
      <c r="K27" s="33"/>
      <c r="L27" s="36"/>
    </row>
    <row r="28" spans="1:12" ht="96" x14ac:dyDescent="0.2">
      <c r="A28" s="17" t="s">
        <v>33</v>
      </c>
      <c r="B28" s="1" t="s">
        <v>35</v>
      </c>
      <c r="C28" s="1" t="s">
        <v>85</v>
      </c>
      <c r="D28" s="1" t="s">
        <v>9</v>
      </c>
      <c r="E28" s="1">
        <v>30</v>
      </c>
      <c r="F28" s="1" t="s">
        <v>86</v>
      </c>
      <c r="G28" s="1" t="s">
        <v>87</v>
      </c>
      <c r="H28" s="24">
        <v>5.58</v>
      </c>
      <c r="I28" s="20">
        <f t="shared" ref="I28" si="8">H28*1.05</f>
        <v>5.859</v>
      </c>
      <c r="J28" s="20">
        <f t="shared" ref="J28" si="9">H28*E28</f>
        <v>167.4</v>
      </c>
      <c r="K28" s="20">
        <f t="shared" ref="K28" si="10">J28*0.05</f>
        <v>8.370000000000001</v>
      </c>
      <c r="L28" s="21">
        <f t="shared" ref="L28" si="11">J28*3*1.05</f>
        <v>527.31000000000006</v>
      </c>
    </row>
    <row r="29" spans="1:12" x14ac:dyDescent="0.2">
      <c r="A29" s="29" t="s">
        <v>34</v>
      </c>
      <c r="B29" s="29"/>
      <c r="C29" s="1"/>
      <c r="D29" s="5"/>
      <c r="E29" s="5">
        <f>SUM(E28)</f>
        <v>30</v>
      </c>
      <c r="F29" s="5"/>
      <c r="G29" s="5"/>
      <c r="H29" s="8"/>
      <c r="I29" s="8"/>
      <c r="J29" s="8">
        <f>J28</f>
        <v>167.4</v>
      </c>
      <c r="K29" s="8">
        <f>K28</f>
        <v>8.370000000000001</v>
      </c>
      <c r="L29" s="25">
        <f>L28</f>
        <v>527.31000000000006</v>
      </c>
    </row>
    <row r="30" spans="1:12" ht="12" customHeight="1" x14ac:dyDescent="0.2">
      <c r="A30" s="31" t="s">
        <v>60</v>
      </c>
      <c r="B30" s="32"/>
      <c r="C30" s="32"/>
      <c r="D30" s="32"/>
      <c r="E30" s="32"/>
      <c r="F30" s="32"/>
      <c r="G30" s="32"/>
      <c r="H30" s="33"/>
      <c r="I30" s="33"/>
      <c r="J30" s="33"/>
      <c r="K30" s="33"/>
      <c r="L30" s="36"/>
    </row>
    <row r="31" spans="1:12" ht="12.75" customHeight="1" x14ac:dyDescent="0.2">
      <c r="A31" s="19" t="s">
        <v>15</v>
      </c>
      <c r="B31" s="1" t="s">
        <v>39</v>
      </c>
      <c r="C31" s="5"/>
      <c r="D31" s="5"/>
      <c r="E31" s="5"/>
      <c r="F31" s="5"/>
      <c r="G31" s="5"/>
      <c r="H31" s="8"/>
      <c r="I31" s="20"/>
      <c r="J31" s="20"/>
      <c r="K31" s="20"/>
      <c r="L31" s="21"/>
    </row>
    <row r="32" spans="1:12" ht="60" x14ac:dyDescent="0.2">
      <c r="A32" s="19" t="s">
        <v>61</v>
      </c>
      <c r="B32" s="1" t="s">
        <v>36</v>
      </c>
      <c r="C32" s="1" t="s">
        <v>91</v>
      </c>
      <c r="D32" s="1" t="s">
        <v>37</v>
      </c>
      <c r="E32" s="1">
        <v>50</v>
      </c>
      <c r="F32" s="42" t="s">
        <v>88</v>
      </c>
      <c r="G32" s="1" t="s">
        <v>90</v>
      </c>
      <c r="H32" s="8">
        <v>1.1200000000000001</v>
      </c>
      <c r="I32" s="20">
        <f t="shared" ref="I32:I33" si="12">H32*1.05</f>
        <v>1.1760000000000002</v>
      </c>
      <c r="J32" s="20">
        <f t="shared" ref="J32:J33" si="13">H32*E32</f>
        <v>56.000000000000007</v>
      </c>
      <c r="K32" s="20">
        <f t="shared" ref="K32:K33" si="14">J32*0.05</f>
        <v>2.8000000000000007</v>
      </c>
      <c r="L32" s="21">
        <f t="shared" ref="L32:L33" si="15">J32*3*1.05</f>
        <v>176.40000000000003</v>
      </c>
    </row>
    <row r="33" spans="1:12" ht="72" x14ac:dyDescent="0.2">
      <c r="A33" s="19" t="s">
        <v>62</v>
      </c>
      <c r="B33" s="1" t="s">
        <v>38</v>
      </c>
      <c r="C33" s="1" t="s">
        <v>92</v>
      </c>
      <c r="D33" s="1" t="s">
        <v>37</v>
      </c>
      <c r="E33" s="1">
        <v>50</v>
      </c>
      <c r="F33" s="43"/>
      <c r="G33" s="1" t="s">
        <v>89</v>
      </c>
      <c r="H33" s="8">
        <v>1.1200000000000001</v>
      </c>
      <c r="I33" s="20">
        <f t="shared" si="12"/>
        <v>1.1760000000000002</v>
      </c>
      <c r="J33" s="20">
        <f t="shared" si="13"/>
        <v>56.000000000000007</v>
      </c>
      <c r="K33" s="20">
        <f t="shared" si="14"/>
        <v>2.8000000000000007</v>
      </c>
      <c r="L33" s="21">
        <f t="shared" si="15"/>
        <v>176.40000000000003</v>
      </c>
    </row>
    <row r="34" spans="1:12" ht="12" customHeight="1" x14ac:dyDescent="0.2">
      <c r="A34" s="29" t="s">
        <v>13</v>
      </c>
      <c r="B34" s="29"/>
      <c r="C34" s="1"/>
      <c r="D34" s="5"/>
      <c r="E34" s="1">
        <f>SUM(E32:E33)</f>
        <v>100</v>
      </c>
      <c r="F34" s="1"/>
      <c r="G34" s="1"/>
      <c r="H34" s="8"/>
      <c r="I34" s="8"/>
      <c r="J34" s="26">
        <f>SUM(J31:J33)</f>
        <v>112.00000000000001</v>
      </c>
      <c r="K34" s="26">
        <f>SUM(K31:K33)</f>
        <v>5.6000000000000014</v>
      </c>
      <c r="L34" s="27">
        <f>SUM(L31:L33)</f>
        <v>352.80000000000007</v>
      </c>
    </row>
    <row r="35" spans="1:12" x14ac:dyDescent="0.2">
      <c r="I35" s="2" t="s">
        <v>94</v>
      </c>
      <c r="J35" s="2">
        <f>J7+J10+J21+J26+J29+J34</f>
        <v>2420.86</v>
      </c>
      <c r="K35" s="28">
        <f>K7+K10+K21+K26+K29+K34</f>
        <v>165.12299999999999</v>
      </c>
      <c r="L35" s="28">
        <f>L7+L10+L21+L26+L29+L34</f>
        <v>7625.7089999999998</v>
      </c>
    </row>
    <row r="36" spans="1:12" x14ac:dyDescent="0.2">
      <c r="J36" s="28">
        <f>J35+K35</f>
        <v>2585.9830000000002</v>
      </c>
    </row>
    <row r="37" spans="1:12" x14ac:dyDescent="0.2">
      <c r="B37" s="2" t="s">
        <v>93</v>
      </c>
    </row>
  </sheetData>
  <mergeCells count="17">
    <mergeCell ref="A30:L30"/>
    <mergeCell ref="A29:B29"/>
    <mergeCell ref="A34:B34"/>
    <mergeCell ref="F12:F20"/>
    <mergeCell ref="F23:F25"/>
    <mergeCell ref="F32:F33"/>
    <mergeCell ref="A27:L27"/>
    <mergeCell ref="B3:G3"/>
    <mergeCell ref="A2:G2"/>
    <mergeCell ref="A8:L8"/>
    <mergeCell ref="A5:G5"/>
    <mergeCell ref="A7:B7"/>
    <mergeCell ref="A26:B26"/>
    <mergeCell ref="A21:B21"/>
    <mergeCell ref="A10:B10"/>
    <mergeCell ref="A11:L11"/>
    <mergeCell ref="A22:L22"/>
  </mergeCells>
  <phoneticPr fontId="3" type="noConversion"/>
  <pageMargins left="0.43307086614173229" right="0.43307086614173229" top="0.74803149606299213" bottom="0.74803149606299213" header="0.31496062992125984" footer="0.31496062992125984"/>
  <pageSetup paperSize="9" scale="72" orientation="landscape" r:id="rId1"/>
  <headerFooter>
    <oddFooter>Puslapių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9EB78-AD27-4D69-A884-047E18113A33}">
  <dimension ref="H1:K1"/>
  <sheetViews>
    <sheetView workbookViewId="0">
      <selection activeCell="A6" sqref="A6:XFD91"/>
    </sheetView>
  </sheetViews>
  <sheetFormatPr defaultRowHeight="12.75" x14ac:dyDescent="0.2"/>
  <cols>
    <col min="2" max="2" width="40.140625" customWidth="1"/>
    <col min="3" max="3" width="18" customWidth="1"/>
  </cols>
  <sheetData>
    <row r="1" spans="8:11" x14ac:dyDescent="0.2">
      <c r="H1" s="6"/>
      <c r="I1" s="6" t="e">
        <f>SUM('Su SKS'!#REF!*H1)</f>
        <v>#REF!</v>
      </c>
      <c r="J1" s="6"/>
      <c r="K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 SKS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Algis</dc:creator>
  <cp:lastModifiedBy>Regina</cp:lastModifiedBy>
  <cp:lastPrinted>2025-07-14T09:35:32Z</cp:lastPrinted>
  <dcterms:created xsi:type="dcterms:W3CDTF">2015-05-25T11:01:10Z</dcterms:created>
  <dcterms:modified xsi:type="dcterms:W3CDTF">2025-07-18T08:10:01Z</dcterms:modified>
</cp:coreProperties>
</file>